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astrogonzalez/Dropbox/PhD/Drugs-misuse_data/BritishDrugDynamics/"/>
    </mc:Choice>
  </mc:AlternateContent>
  <xr:revisionPtr revIDLastSave="0" documentId="13_ncr:1_{A8855AE4-A602-6148-8658-6FC62C7BBA54}" xr6:coauthVersionLast="45" xr6:coauthVersionMax="45" xr10:uidLastSave="{00000000-0000-0000-0000-000000000000}"/>
  <bookViews>
    <workbookView xWindow="0" yWindow="0" windowWidth="33600" windowHeight="21000" activeTab="5" xr2:uid="{0262C67A-5FF4-004A-BE3C-61ADCE641037}"/>
  </bookViews>
  <sheets>
    <sheet name="primary-county-2008-2019" sheetId="11" r:id="rId1"/>
    <sheet name="secondary-county-2008-2019" sheetId="12" r:id="rId2"/>
    <sheet name="misuse-county-2008-2019" sheetId="13" r:id="rId3"/>
    <sheet name="Sheet1" sheetId="20" r:id="rId4"/>
    <sheet name="Sheet2" sheetId="21" r:id="rId5"/>
    <sheet name="Sheet3" sheetId="22" r:id="rId6"/>
    <sheet name="primary-age-group-2008-2019" sheetId="14" r:id="rId7"/>
    <sheet name="secondary-age-group-2008-2019" sheetId="16" r:id="rId8"/>
    <sheet name="misuse-age-group-2008-2019" sheetId="17" r:id="rId9"/>
    <sheet name="primary-diagnoses-2008-2019" sheetId="15" r:id="rId10"/>
    <sheet name="secondary-diagnoses-2008-2019" sheetId="19" r:id="rId11"/>
    <sheet name="misuse-diagnoses-2012-2019" sheetId="18" r:id="rId12"/>
  </sheets>
  <definedNames>
    <definedName name="_xlnm._FilterDatabase" localSheetId="4" hidden="1">Sheet2!$A$1:$D$78</definedName>
    <definedName name="_xlnm._FilterDatabase" localSheetId="5" hidden="1">Sheet3!$A$1:$D$1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0" l="1"/>
  <c r="J3" i="20"/>
  <c r="I4" i="20"/>
  <c r="J4" i="20"/>
  <c r="I5" i="20"/>
  <c r="J5" i="20"/>
  <c r="I6" i="20"/>
  <c r="J6" i="20"/>
  <c r="I7" i="20"/>
  <c r="J7" i="20"/>
  <c r="I8" i="20"/>
  <c r="J8" i="20"/>
  <c r="I9" i="20"/>
  <c r="J9" i="20"/>
  <c r="I10" i="20"/>
  <c r="J10" i="20"/>
  <c r="I11" i="20"/>
  <c r="J11" i="20"/>
  <c r="I12" i="20"/>
  <c r="J12" i="20"/>
  <c r="I13" i="20"/>
  <c r="J13" i="20"/>
  <c r="I14" i="20"/>
  <c r="J14" i="20"/>
  <c r="I15" i="20"/>
  <c r="J15" i="20"/>
  <c r="I17" i="20"/>
  <c r="J17" i="20"/>
  <c r="I18" i="20"/>
  <c r="J18" i="20"/>
  <c r="I19" i="20"/>
  <c r="J19" i="20"/>
  <c r="I20" i="20"/>
  <c r="J20" i="20"/>
  <c r="I21" i="20"/>
  <c r="J21" i="20"/>
  <c r="I22" i="20"/>
  <c r="J22" i="20"/>
  <c r="I23" i="20"/>
  <c r="J23" i="20"/>
  <c r="I24" i="20"/>
  <c r="J24" i="20"/>
  <c r="I25" i="20"/>
  <c r="J25" i="20"/>
  <c r="I26" i="20"/>
  <c r="J26" i="20"/>
  <c r="I27" i="20"/>
  <c r="J27" i="20"/>
  <c r="I28" i="20"/>
  <c r="J28" i="20"/>
  <c r="I29" i="20"/>
  <c r="J29" i="20"/>
  <c r="I30" i="20"/>
  <c r="J30" i="20"/>
  <c r="I31" i="20"/>
  <c r="J31" i="20"/>
  <c r="I32" i="20"/>
  <c r="J32" i="20"/>
  <c r="I33" i="20"/>
  <c r="J33" i="20"/>
  <c r="I34" i="20"/>
  <c r="J34" i="20"/>
  <c r="I35" i="20"/>
  <c r="J35" i="20"/>
  <c r="I36" i="20"/>
  <c r="J36" i="20"/>
  <c r="I37" i="20"/>
  <c r="J37" i="20"/>
  <c r="I38" i="20"/>
  <c r="J38" i="20"/>
  <c r="I43" i="20"/>
  <c r="J43" i="20"/>
  <c r="I44" i="20"/>
  <c r="J44" i="20"/>
  <c r="I45" i="20"/>
  <c r="J45" i="20"/>
  <c r="I46" i="20"/>
  <c r="J46" i="20"/>
  <c r="I47" i="20"/>
  <c r="J47" i="20"/>
  <c r="I48" i="20"/>
  <c r="J48" i="20"/>
  <c r="I49" i="20"/>
  <c r="J49" i="20"/>
  <c r="I50" i="20"/>
  <c r="J50" i="20"/>
  <c r="I51" i="20"/>
  <c r="J51" i="20"/>
  <c r="I52" i="20"/>
  <c r="J52" i="20"/>
  <c r="I53" i="20"/>
  <c r="J53" i="20"/>
  <c r="I54" i="20"/>
  <c r="J54" i="20"/>
  <c r="I55" i="20"/>
  <c r="J55" i="20"/>
  <c r="I56" i="20"/>
  <c r="J56" i="20"/>
  <c r="I57" i="20"/>
  <c r="J57" i="20"/>
  <c r="I60" i="20"/>
  <c r="J60" i="20"/>
  <c r="I61" i="20"/>
  <c r="J61" i="20"/>
  <c r="I62" i="20"/>
  <c r="J62" i="20"/>
  <c r="I63" i="20"/>
  <c r="J63" i="20"/>
  <c r="I64" i="20"/>
  <c r="J64" i="20"/>
  <c r="I65" i="20"/>
  <c r="J65" i="20"/>
  <c r="I66" i="20"/>
  <c r="J66" i="20"/>
  <c r="I67" i="20"/>
  <c r="J67" i="20"/>
  <c r="I68" i="20"/>
  <c r="J68" i="20"/>
  <c r="I71" i="20"/>
  <c r="J71" i="20"/>
  <c r="I72" i="20"/>
  <c r="J72" i="20"/>
  <c r="I73" i="20"/>
  <c r="J73" i="20"/>
  <c r="I74" i="20"/>
  <c r="J74" i="20"/>
  <c r="I75" i="20"/>
  <c r="J75" i="20"/>
  <c r="I76" i="20"/>
  <c r="J76" i="20"/>
  <c r="I77" i="20"/>
  <c r="J77" i="20"/>
  <c r="I78" i="20"/>
  <c r="J78" i="20"/>
  <c r="I79" i="20"/>
  <c r="J79" i="20"/>
  <c r="I80" i="20"/>
  <c r="J80" i="20"/>
  <c r="I81" i="20"/>
  <c r="J81" i="20"/>
  <c r="I82" i="20"/>
  <c r="J82" i="20"/>
  <c r="I83" i="20"/>
  <c r="J83" i="20"/>
  <c r="I84" i="20"/>
  <c r="J84" i="20"/>
  <c r="I85" i="20"/>
  <c r="J85" i="20"/>
  <c r="I90" i="20"/>
  <c r="J90" i="20"/>
  <c r="I91" i="20"/>
  <c r="J91" i="20"/>
  <c r="I92" i="20"/>
  <c r="J92" i="20"/>
  <c r="I93" i="20"/>
  <c r="J93" i="20"/>
  <c r="I94" i="20"/>
  <c r="J94" i="20"/>
  <c r="I95" i="20"/>
  <c r="J95" i="20"/>
  <c r="I96" i="20"/>
  <c r="J96" i="20"/>
  <c r="I97" i="20"/>
  <c r="J97" i="20"/>
  <c r="I98" i="20"/>
  <c r="J98" i="20"/>
  <c r="I105" i="20"/>
  <c r="J105" i="20"/>
  <c r="I106" i="20"/>
  <c r="J106" i="20"/>
  <c r="I107" i="20"/>
  <c r="J107" i="20"/>
  <c r="I108" i="20"/>
  <c r="J108" i="20"/>
  <c r="I109" i="20"/>
  <c r="J109" i="20"/>
  <c r="I110" i="20"/>
  <c r="J110" i="20"/>
  <c r="I111" i="20"/>
  <c r="J111" i="20"/>
  <c r="I112" i="20"/>
  <c r="J112" i="20"/>
  <c r="I113" i="20"/>
  <c r="J113" i="20"/>
  <c r="I114" i="20"/>
  <c r="J114" i="20"/>
  <c r="I115" i="20"/>
  <c r="J115" i="20"/>
  <c r="I116" i="20"/>
  <c r="J116" i="20"/>
  <c r="I117" i="20"/>
  <c r="J117" i="20"/>
  <c r="I118" i="20"/>
  <c r="J118" i="20"/>
  <c r="I119" i="20"/>
  <c r="J119" i="20"/>
  <c r="I120" i="20"/>
  <c r="J120" i="20"/>
  <c r="I121" i="20"/>
  <c r="J121" i="20"/>
  <c r="I122" i="20"/>
  <c r="J122" i="20"/>
  <c r="I123" i="20"/>
  <c r="J123" i="20"/>
  <c r="I124" i="20"/>
  <c r="J124" i="20"/>
  <c r="I125" i="20"/>
  <c r="J125" i="20"/>
  <c r="I126" i="20"/>
  <c r="J126" i="20"/>
  <c r="I127" i="20"/>
  <c r="J127" i="20"/>
  <c r="I128" i="20"/>
  <c r="J128" i="20"/>
  <c r="I129" i="20"/>
  <c r="J129" i="20"/>
  <c r="I130" i="20"/>
  <c r="J130" i="20"/>
  <c r="I131" i="20"/>
  <c r="J131" i="20"/>
  <c r="I132" i="20"/>
  <c r="J132" i="20"/>
  <c r="I133" i="20"/>
  <c r="J133" i="20"/>
  <c r="I134" i="20"/>
  <c r="J134" i="20"/>
  <c r="I135" i="20"/>
  <c r="J135" i="20"/>
  <c r="I136" i="20"/>
  <c r="J136" i="20"/>
  <c r="I140" i="20"/>
  <c r="J140" i="20"/>
  <c r="I141" i="20"/>
  <c r="J141" i="20"/>
  <c r="I142" i="20"/>
  <c r="J142" i="20"/>
  <c r="I143" i="20"/>
  <c r="J143" i="20"/>
  <c r="I144" i="20"/>
  <c r="J144" i="20"/>
  <c r="I145" i="20"/>
  <c r="J145" i="20"/>
  <c r="I146" i="20"/>
  <c r="J146" i="20"/>
  <c r="I147" i="20"/>
  <c r="J147" i="20"/>
  <c r="I148" i="20"/>
  <c r="J148" i="20"/>
  <c r="I149" i="20"/>
  <c r="J149" i="20"/>
  <c r="I150" i="20"/>
  <c r="J150" i="20"/>
  <c r="I151" i="20"/>
  <c r="J151" i="20"/>
  <c r="I152" i="20"/>
  <c r="J152" i="20"/>
  <c r="I153" i="20"/>
  <c r="J153" i="20"/>
  <c r="I154" i="20"/>
  <c r="J154" i="20"/>
  <c r="I155" i="20"/>
  <c r="J155" i="20"/>
  <c r="I161" i="20"/>
  <c r="J161" i="20"/>
  <c r="I162" i="20"/>
  <c r="J162" i="20"/>
  <c r="I163" i="20"/>
  <c r="J163" i="20"/>
  <c r="I164" i="20"/>
  <c r="J164" i="20"/>
  <c r="I165" i="20"/>
  <c r="J165" i="20"/>
  <c r="I166" i="20"/>
  <c r="J166" i="20"/>
  <c r="I167" i="20"/>
  <c r="J167" i="20"/>
  <c r="I168" i="20"/>
  <c r="J168" i="20"/>
  <c r="I169" i="20"/>
  <c r="J169" i="20"/>
  <c r="I170" i="20"/>
  <c r="J170" i="20"/>
  <c r="I171" i="20"/>
  <c r="J171" i="20"/>
  <c r="I172" i="20"/>
  <c r="J172" i="20"/>
  <c r="I173" i="20"/>
  <c r="J173" i="20"/>
  <c r="I174" i="20"/>
  <c r="J174" i="20"/>
  <c r="I175" i="20"/>
  <c r="J175" i="20"/>
  <c r="H4" i="20"/>
  <c r="H5" i="20"/>
  <c r="H6" i="20"/>
  <c r="H7" i="20"/>
  <c r="H8" i="20"/>
  <c r="H9" i="20"/>
  <c r="H10" i="20"/>
  <c r="H11" i="20"/>
  <c r="H12" i="20"/>
  <c r="H13" i="20"/>
  <c r="H14" i="20"/>
  <c r="H15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60" i="20"/>
  <c r="H61" i="20"/>
  <c r="H62" i="20"/>
  <c r="H63" i="20"/>
  <c r="H64" i="20"/>
  <c r="H65" i="20"/>
  <c r="H66" i="20"/>
  <c r="H67" i="20"/>
  <c r="H68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90" i="20"/>
  <c r="H91" i="20"/>
  <c r="H92" i="20"/>
  <c r="H93" i="20"/>
  <c r="H94" i="20"/>
  <c r="H95" i="20"/>
  <c r="H96" i="20"/>
  <c r="H97" i="20"/>
  <c r="H98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3" i="20"/>
  <c r="U143" i="20"/>
  <c r="V143" i="20"/>
  <c r="T143" i="20"/>
  <c r="AC3" i="20"/>
  <c r="AD3" i="20"/>
  <c r="AC4" i="20"/>
  <c r="AD4" i="20"/>
  <c r="AC5" i="20"/>
  <c r="AD5" i="20"/>
  <c r="AC6" i="20"/>
  <c r="AD6" i="20"/>
  <c r="AC7" i="20"/>
  <c r="AD7" i="20"/>
  <c r="AC8" i="20"/>
  <c r="AD8" i="20"/>
  <c r="AC9" i="20"/>
  <c r="AD9" i="20"/>
  <c r="AC10" i="20"/>
  <c r="AD10" i="20"/>
  <c r="AC11" i="20"/>
  <c r="AD11" i="20"/>
  <c r="AC12" i="20"/>
  <c r="AD12" i="20"/>
  <c r="AC13" i="20"/>
  <c r="AD13" i="20"/>
  <c r="AC14" i="20"/>
  <c r="AD14" i="20"/>
  <c r="AC15" i="20"/>
  <c r="AD15" i="20"/>
  <c r="AC17" i="20"/>
  <c r="AD17" i="20"/>
  <c r="AC18" i="20"/>
  <c r="AD18" i="20"/>
  <c r="AC19" i="20"/>
  <c r="AD19" i="20"/>
  <c r="AC20" i="20"/>
  <c r="AD20" i="20"/>
  <c r="AC21" i="20"/>
  <c r="AD21" i="20"/>
  <c r="AC22" i="20"/>
  <c r="AD22" i="20"/>
  <c r="AC23" i="20"/>
  <c r="AD23" i="20"/>
  <c r="AC24" i="20"/>
  <c r="AD24" i="20"/>
  <c r="AC25" i="20"/>
  <c r="AD25" i="20"/>
  <c r="AC26" i="20"/>
  <c r="AD26" i="20"/>
  <c r="AC27" i="20"/>
  <c r="AD27" i="20"/>
  <c r="AC28" i="20"/>
  <c r="AD28" i="20"/>
  <c r="AC29" i="20"/>
  <c r="AD29" i="20"/>
  <c r="AC30" i="20"/>
  <c r="AD30" i="20"/>
  <c r="AC31" i="20"/>
  <c r="AD31" i="20"/>
  <c r="AC32" i="20"/>
  <c r="AD32" i="20"/>
  <c r="AC33" i="20"/>
  <c r="AD33" i="20"/>
  <c r="AC34" i="20"/>
  <c r="AD34" i="20"/>
  <c r="AC35" i="20"/>
  <c r="AD35" i="20"/>
  <c r="AC36" i="20"/>
  <c r="AD36" i="20"/>
  <c r="AC37" i="20"/>
  <c r="AD37" i="20"/>
  <c r="AC38" i="20"/>
  <c r="AD38" i="20"/>
  <c r="AC39" i="20"/>
  <c r="AD39" i="20"/>
  <c r="AC40" i="20"/>
  <c r="AD40" i="20"/>
  <c r="AC43" i="20"/>
  <c r="AD43" i="20"/>
  <c r="AC44" i="20"/>
  <c r="AD44" i="20"/>
  <c r="AC45" i="20"/>
  <c r="AD45" i="20"/>
  <c r="AC46" i="20"/>
  <c r="AD46" i="20"/>
  <c r="AC47" i="20"/>
  <c r="AD47" i="20"/>
  <c r="AC48" i="20"/>
  <c r="AD48" i="20"/>
  <c r="AC49" i="20"/>
  <c r="AD49" i="20"/>
  <c r="AC50" i="20"/>
  <c r="AD50" i="20"/>
  <c r="AC51" i="20"/>
  <c r="AD51" i="20"/>
  <c r="AC52" i="20"/>
  <c r="AD52" i="20"/>
  <c r="AC53" i="20"/>
  <c r="AD53" i="20"/>
  <c r="AC54" i="20"/>
  <c r="AD54" i="20"/>
  <c r="AC55" i="20"/>
  <c r="AD55" i="20"/>
  <c r="AC56" i="20"/>
  <c r="AD56" i="20"/>
  <c r="AC57" i="20"/>
  <c r="AD57" i="20"/>
  <c r="AC58" i="20"/>
  <c r="AD58" i="20"/>
  <c r="AC60" i="20"/>
  <c r="AD60" i="20"/>
  <c r="AC61" i="20"/>
  <c r="AD61" i="20"/>
  <c r="AC62" i="20"/>
  <c r="AD62" i="20"/>
  <c r="AC63" i="20"/>
  <c r="AD63" i="20"/>
  <c r="AC64" i="20"/>
  <c r="AD64" i="20"/>
  <c r="AC65" i="20"/>
  <c r="AD65" i="20"/>
  <c r="AC66" i="20"/>
  <c r="AD66" i="20"/>
  <c r="AC67" i="20"/>
  <c r="AD67" i="20"/>
  <c r="AC68" i="20"/>
  <c r="AD68" i="20"/>
  <c r="AC69" i="20"/>
  <c r="AC71" i="20"/>
  <c r="AD71" i="20"/>
  <c r="AC72" i="20"/>
  <c r="AD72" i="20"/>
  <c r="AC73" i="20"/>
  <c r="AD73" i="20"/>
  <c r="AC74" i="20"/>
  <c r="AD74" i="20"/>
  <c r="AC75" i="20"/>
  <c r="AD75" i="20"/>
  <c r="AC76" i="20"/>
  <c r="AD76" i="20"/>
  <c r="AC77" i="20"/>
  <c r="AD77" i="20"/>
  <c r="AC78" i="20"/>
  <c r="AD78" i="20"/>
  <c r="AC79" i="20"/>
  <c r="AD79" i="20"/>
  <c r="AC80" i="20"/>
  <c r="AD80" i="20"/>
  <c r="AC81" i="20"/>
  <c r="AD81" i="20"/>
  <c r="AC82" i="20"/>
  <c r="AD82" i="20"/>
  <c r="AC83" i="20"/>
  <c r="AD83" i="20"/>
  <c r="AC84" i="20"/>
  <c r="AD84" i="20"/>
  <c r="AC85" i="20"/>
  <c r="AD85" i="20"/>
  <c r="AC90" i="20"/>
  <c r="AD90" i="20"/>
  <c r="AC91" i="20"/>
  <c r="AD91" i="20"/>
  <c r="AC92" i="20"/>
  <c r="AD92" i="20"/>
  <c r="AC93" i="20"/>
  <c r="AD93" i="20"/>
  <c r="AC94" i="20"/>
  <c r="AD94" i="20"/>
  <c r="AC95" i="20"/>
  <c r="AD95" i="20"/>
  <c r="AC96" i="20"/>
  <c r="AD96" i="20"/>
  <c r="AC97" i="20"/>
  <c r="AD97" i="20"/>
  <c r="AC98" i="20"/>
  <c r="AD98" i="20"/>
  <c r="AC99" i="20"/>
  <c r="AD99" i="20"/>
  <c r="AC100" i="20"/>
  <c r="AD100" i="20"/>
  <c r="AC101" i="20"/>
  <c r="AD101" i="20"/>
  <c r="AC105" i="20"/>
  <c r="AD105" i="20"/>
  <c r="AC106" i="20"/>
  <c r="AD106" i="20"/>
  <c r="AC107" i="20"/>
  <c r="AD107" i="20"/>
  <c r="AC108" i="20"/>
  <c r="AD108" i="20"/>
  <c r="AC109" i="20"/>
  <c r="AD109" i="20"/>
  <c r="AC110" i="20"/>
  <c r="AD110" i="20"/>
  <c r="AC111" i="20"/>
  <c r="AD111" i="20"/>
  <c r="AC113" i="20"/>
  <c r="AD113" i="20"/>
  <c r="AC114" i="20"/>
  <c r="AD114" i="20"/>
  <c r="AC115" i="20"/>
  <c r="AD115" i="20"/>
  <c r="AC116" i="20"/>
  <c r="AD116" i="20"/>
  <c r="AC117" i="20"/>
  <c r="AD117" i="20"/>
  <c r="AC118" i="20"/>
  <c r="AD118" i="20"/>
  <c r="AC119" i="20"/>
  <c r="AD119" i="20"/>
  <c r="AC120" i="20"/>
  <c r="AD120" i="20"/>
  <c r="AC121" i="20"/>
  <c r="AD121" i="20"/>
  <c r="AC122" i="20"/>
  <c r="AD122" i="20"/>
  <c r="AC123" i="20"/>
  <c r="AD123" i="20"/>
  <c r="AC124" i="20"/>
  <c r="AD124" i="20"/>
  <c r="AC125" i="20"/>
  <c r="AD125" i="20"/>
  <c r="AC126" i="20"/>
  <c r="AD126" i="20"/>
  <c r="AC127" i="20"/>
  <c r="AD127" i="20"/>
  <c r="AC128" i="20"/>
  <c r="AD128" i="20"/>
  <c r="AC129" i="20"/>
  <c r="AD129" i="20"/>
  <c r="AC130" i="20"/>
  <c r="AD130" i="20"/>
  <c r="AC131" i="20"/>
  <c r="AD131" i="20"/>
  <c r="AC132" i="20"/>
  <c r="AD132" i="20"/>
  <c r="AC133" i="20"/>
  <c r="AD133" i="20"/>
  <c r="AC134" i="20"/>
  <c r="AD134" i="20"/>
  <c r="AC135" i="20"/>
  <c r="AD135" i="20"/>
  <c r="AC136" i="20"/>
  <c r="AD136" i="20"/>
  <c r="AC137" i="20"/>
  <c r="AD137" i="20"/>
  <c r="AC138" i="20"/>
  <c r="AD138" i="20"/>
  <c r="AC140" i="20"/>
  <c r="AD140" i="20"/>
  <c r="AC141" i="20"/>
  <c r="AD141" i="20"/>
  <c r="AC142" i="20"/>
  <c r="AD142" i="20"/>
  <c r="AC143" i="20"/>
  <c r="AD143" i="20"/>
  <c r="AC144" i="20"/>
  <c r="AD144" i="20"/>
  <c r="AC145" i="20"/>
  <c r="AD145" i="20"/>
  <c r="AC146" i="20"/>
  <c r="AD146" i="20"/>
  <c r="AC147" i="20"/>
  <c r="AD147" i="20"/>
  <c r="AC148" i="20"/>
  <c r="AD148" i="20"/>
  <c r="AC149" i="20"/>
  <c r="AD149" i="20"/>
  <c r="AC150" i="20"/>
  <c r="AD150" i="20"/>
  <c r="AC151" i="20"/>
  <c r="AD151" i="20"/>
  <c r="AC152" i="20"/>
  <c r="AD152" i="20"/>
  <c r="AC153" i="20"/>
  <c r="AD153" i="20"/>
  <c r="AC154" i="20"/>
  <c r="AD154" i="20"/>
  <c r="AC155" i="20"/>
  <c r="AD155" i="20"/>
  <c r="AC156" i="20"/>
  <c r="AD156" i="20"/>
  <c r="AC157" i="20"/>
  <c r="AD157" i="20"/>
  <c r="AC158" i="20"/>
  <c r="AD158" i="20"/>
  <c r="AC159" i="20"/>
  <c r="AD159" i="20"/>
  <c r="AC161" i="20"/>
  <c r="AD161" i="20"/>
  <c r="AC162" i="20"/>
  <c r="AD162" i="20"/>
  <c r="AC163" i="20"/>
  <c r="AD163" i="20"/>
  <c r="AC164" i="20"/>
  <c r="AD164" i="20"/>
  <c r="AC165" i="20"/>
  <c r="AD165" i="20"/>
  <c r="AC166" i="20"/>
  <c r="AD166" i="20"/>
  <c r="AC167" i="20"/>
  <c r="AD167" i="20"/>
  <c r="AC168" i="20"/>
  <c r="AD168" i="20"/>
  <c r="AC170" i="20"/>
  <c r="AD170" i="20"/>
  <c r="AC171" i="20"/>
  <c r="AD171" i="20"/>
  <c r="AC172" i="20"/>
  <c r="AD172" i="20"/>
  <c r="AC173" i="20"/>
  <c r="AD173" i="20"/>
  <c r="AC174" i="20"/>
  <c r="AD174" i="20"/>
  <c r="AC175" i="20"/>
  <c r="AD175" i="20"/>
  <c r="AC176" i="20"/>
  <c r="AD176" i="20"/>
  <c r="AC177" i="20"/>
  <c r="AD177" i="20"/>
  <c r="AB4" i="20"/>
  <c r="AB5" i="20"/>
  <c r="AB6" i="20"/>
  <c r="AB7" i="20"/>
  <c r="AB8" i="20"/>
  <c r="AB9" i="20"/>
  <c r="AB10" i="20"/>
  <c r="AB11" i="20"/>
  <c r="AB12" i="20"/>
  <c r="AB13" i="20"/>
  <c r="AB14" i="20"/>
  <c r="AB15" i="20"/>
  <c r="AB17" i="20"/>
  <c r="AB18" i="20"/>
  <c r="AB19" i="20"/>
  <c r="AB20" i="20"/>
  <c r="AB21" i="20"/>
  <c r="AB22" i="20"/>
  <c r="AB23" i="20"/>
  <c r="AB24" i="20"/>
  <c r="AB25" i="20"/>
  <c r="AB26" i="20"/>
  <c r="AB27" i="20"/>
  <c r="AB28" i="20"/>
  <c r="AB29" i="20"/>
  <c r="AB30" i="20"/>
  <c r="AB31" i="20"/>
  <c r="AB32" i="20"/>
  <c r="AB33" i="20"/>
  <c r="AB34" i="20"/>
  <c r="AB35" i="20"/>
  <c r="AB36" i="20"/>
  <c r="AB37" i="20"/>
  <c r="AB38" i="20"/>
  <c r="AB39" i="20"/>
  <c r="AB40" i="20"/>
  <c r="AB43" i="20"/>
  <c r="AB44" i="20"/>
  <c r="AB45" i="20"/>
  <c r="AB46" i="20"/>
  <c r="AB47" i="20"/>
  <c r="AB48" i="20"/>
  <c r="AB49" i="20"/>
  <c r="AB50" i="20"/>
  <c r="AB51" i="20"/>
  <c r="AB53" i="20"/>
  <c r="AB54" i="20"/>
  <c r="AB55" i="20"/>
  <c r="AB56" i="20"/>
  <c r="AB57" i="20"/>
  <c r="AB58" i="20"/>
  <c r="AB60" i="20"/>
  <c r="AB61" i="20"/>
  <c r="AB62" i="20"/>
  <c r="AB63" i="20"/>
  <c r="AB64" i="20"/>
  <c r="AB65" i="20"/>
  <c r="AB66" i="20"/>
  <c r="AB67" i="20"/>
  <c r="AB68" i="20"/>
  <c r="AB71" i="20"/>
  <c r="AB72" i="20"/>
  <c r="AB73" i="20"/>
  <c r="AB74" i="20"/>
  <c r="AB75" i="20"/>
  <c r="AB76" i="20"/>
  <c r="AB77" i="20"/>
  <c r="AB78" i="20"/>
  <c r="AB79" i="20"/>
  <c r="AB80" i="20"/>
  <c r="AB81" i="20"/>
  <c r="AB82" i="20"/>
  <c r="AB83" i="20"/>
  <c r="AB84" i="20"/>
  <c r="AB85" i="20"/>
  <c r="AB90" i="20"/>
  <c r="AB91" i="20"/>
  <c r="AB92" i="20"/>
  <c r="AB93" i="20"/>
  <c r="AB94" i="20"/>
  <c r="AB95" i="20"/>
  <c r="AB96" i="20"/>
  <c r="AB97" i="20"/>
  <c r="AB98" i="20"/>
  <c r="AB99" i="20"/>
  <c r="AB100" i="20"/>
  <c r="AB101" i="20"/>
  <c r="AB105" i="20"/>
  <c r="AB106" i="20"/>
  <c r="AB107" i="20"/>
  <c r="AB108" i="20"/>
  <c r="AB109" i="20"/>
  <c r="AB110" i="20"/>
  <c r="AB111" i="20"/>
  <c r="AB113" i="20"/>
  <c r="AB114" i="20"/>
  <c r="AB115" i="20"/>
  <c r="AB116" i="20"/>
  <c r="AB117" i="20"/>
  <c r="AB118" i="20"/>
  <c r="AB119" i="20"/>
  <c r="AB120" i="20"/>
  <c r="AB121" i="20"/>
  <c r="AB122" i="20"/>
  <c r="AB123" i="20"/>
  <c r="AB124" i="20"/>
  <c r="AB125" i="20"/>
  <c r="AB126" i="20"/>
  <c r="AB127" i="20"/>
  <c r="AB128" i="20"/>
  <c r="AB129" i="20"/>
  <c r="AB130" i="20"/>
  <c r="AB131" i="20"/>
  <c r="AB132" i="20"/>
  <c r="AB133" i="20"/>
  <c r="AB134" i="20"/>
  <c r="AB135" i="20"/>
  <c r="AB136" i="20"/>
  <c r="AB137" i="20"/>
  <c r="AB138" i="20"/>
  <c r="AB140" i="20"/>
  <c r="AB142" i="20"/>
  <c r="AB143" i="20"/>
  <c r="AB144" i="20"/>
  <c r="AB145" i="20"/>
  <c r="AB146" i="20"/>
  <c r="AB147" i="20"/>
  <c r="AB149" i="20"/>
  <c r="AB150" i="20"/>
  <c r="AB151" i="20"/>
  <c r="AB152" i="20"/>
  <c r="AB153" i="20"/>
  <c r="AB154" i="20"/>
  <c r="AB155" i="20"/>
  <c r="AB156" i="20"/>
  <c r="AB157" i="20"/>
  <c r="AB158" i="20"/>
  <c r="AB159" i="20"/>
  <c r="AB161" i="20"/>
  <c r="AB162" i="20"/>
  <c r="AB163" i="20"/>
  <c r="AB164" i="20"/>
  <c r="AB165" i="20"/>
  <c r="AB166" i="20"/>
  <c r="AB167" i="20"/>
  <c r="AB168" i="20"/>
  <c r="AB170" i="20"/>
  <c r="AB171" i="20"/>
  <c r="AB172" i="20"/>
  <c r="AB173" i="20"/>
  <c r="AB174" i="20"/>
  <c r="AB175" i="20"/>
  <c r="AB176" i="20"/>
  <c r="AB177" i="20"/>
  <c r="AB3" i="20"/>
  <c r="N167" i="11"/>
  <c r="N164" i="11"/>
  <c r="N165" i="11"/>
  <c r="N166" i="11"/>
  <c r="N123" i="13"/>
  <c r="N11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4" i="13"/>
  <c r="N65" i="13"/>
  <c r="N66" i="13"/>
  <c r="N67" i="13"/>
  <c r="N68" i="13"/>
  <c r="N69" i="13"/>
  <c r="N70" i="13"/>
  <c r="N71" i="13"/>
  <c r="N72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2" i="13"/>
  <c r="N93" i="13"/>
  <c r="N94" i="13"/>
  <c r="N95" i="13"/>
  <c r="N96" i="13"/>
  <c r="N97" i="13"/>
  <c r="N98" i="13"/>
  <c r="N99" i="13"/>
  <c r="N100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8" i="13"/>
  <c r="N119" i="13"/>
  <c r="N120" i="13"/>
  <c r="N121" i="13"/>
  <c r="N122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5" i="13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4" i="12"/>
  <c r="N65" i="12"/>
  <c r="N66" i="12"/>
  <c r="N67" i="12"/>
  <c r="N68" i="12"/>
  <c r="N69" i="12"/>
  <c r="N70" i="12"/>
  <c r="N71" i="12"/>
  <c r="N72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2" i="12"/>
  <c r="N93" i="12"/>
  <c r="N94" i="12"/>
  <c r="N95" i="12"/>
  <c r="N96" i="12"/>
  <c r="N97" i="12"/>
  <c r="N98" i="12"/>
  <c r="N99" i="12"/>
  <c r="N100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4" i="12"/>
  <c r="N145" i="11"/>
  <c r="N82" i="11"/>
  <c r="N79" i="11"/>
  <c r="N20" i="11"/>
  <c r="N18" i="11"/>
  <c r="N17" i="11"/>
  <c r="N11" i="11"/>
  <c r="N8" i="11"/>
  <c r="N9" i="11"/>
  <c r="N10" i="11"/>
  <c r="N12" i="11"/>
  <c r="N13" i="11"/>
  <c r="N14" i="11"/>
  <c r="N15" i="11"/>
  <c r="N16" i="11"/>
  <c r="N19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4" i="11"/>
  <c r="N65" i="11"/>
  <c r="N66" i="11"/>
  <c r="N67" i="11"/>
  <c r="N68" i="11"/>
  <c r="N69" i="11"/>
  <c r="N70" i="11"/>
  <c r="N71" i="11"/>
  <c r="N72" i="11"/>
  <c r="N75" i="11"/>
  <c r="N76" i="11"/>
  <c r="N77" i="11"/>
  <c r="N78" i="11"/>
  <c r="N80" i="11"/>
  <c r="N81" i="11"/>
  <c r="N83" i="11"/>
  <c r="N84" i="11"/>
  <c r="N85" i="11"/>
  <c r="N86" i="11"/>
  <c r="N87" i="11"/>
  <c r="N88" i="11"/>
  <c r="N89" i="11"/>
  <c r="N92" i="11"/>
  <c r="N93" i="11"/>
  <c r="N94" i="11"/>
  <c r="N95" i="11"/>
  <c r="N96" i="11"/>
  <c r="N97" i="11"/>
  <c r="N98" i="11"/>
  <c r="N99" i="11"/>
  <c r="N100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7" i="11"/>
  <c r="N138" i="11"/>
  <c r="N139" i="11"/>
  <c r="N140" i="11"/>
  <c r="N141" i="11"/>
  <c r="N142" i="11"/>
  <c r="N143" i="11"/>
  <c r="N144" i="11"/>
  <c r="N146" i="11"/>
  <c r="N147" i="11"/>
  <c r="N148" i="11"/>
  <c r="N149" i="11"/>
  <c r="N150" i="11"/>
  <c r="N151" i="11"/>
  <c r="N152" i="11"/>
  <c r="N155" i="11"/>
  <c r="N156" i="11"/>
  <c r="N157" i="11"/>
  <c r="N158" i="11"/>
  <c r="N159" i="11"/>
  <c r="N160" i="11"/>
  <c r="N161" i="11"/>
  <c r="N162" i="11"/>
  <c r="N163" i="11"/>
  <c r="N168" i="11"/>
  <c r="N169" i="11"/>
  <c r="N4" i="11"/>
  <c r="T132" i="20" l="1"/>
  <c r="T163" i="20"/>
  <c r="V93" i="20"/>
  <c r="V163" i="20"/>
  <c r="V91" i="20"/>
  <c r="AH3" i="20" s="1"/>
  <c r="U163" i="20"/>
  <c r="V132" i="20"/>
  <c r="T91" i="20"/>
  <c r="U132" i="20"/>
  <c r="U93" i="20"/>
  <c r="U91" i="20"/>
  <c r="T93" i="20"/>
  <c r="K6" i="13"/>
  <c r="L6" i="13"/>
  <c r="C6" i="13"/>
  <c r="D6" i="13"/>
  <c r="E6" i="13"/>
  <c r="F6" i="13"/>
  <c r="G6" i="13"/>
  <c r="H6" i="13"/>
  <c r="I6" i="13"/>
  <c r="J6" i="13"/>
  <c r="B6" i="13"/>
  <c r="B153" i="13"/>
  <c r="C153" i="13"/>
  <c r="D153" i="13"/>
  <c r="E153" i="13"/>
  <c r="F153" i="13"/>
  <c r="C101" i="13"/>
  <c r="D101" i="13"/>
  <c r="E101" i="13"/>
  <c r="F101" i="13"/>
  <c r="B101" i="13"/>
  <c r="C90" i="13"/>
  <c r="D90" i="13"/>
  <c r="E90" i="13"/>
  <c r="F90" i="13"/>
  <c r="B90" i="13"/>
  <c r="C73" i="13"/>
  <c r="D73" i="13"/>
  <c r="E73" i="13"/>
  <c r="F73" i="13"/>
  <c r="B73" i="13"/>
  <c r="C45" i="13"/>
  <c r="D45" i="13"/>
  <c r="E45" i="13"/>
  <c r="F45" i="13"/>
  <c r="B45" i="13"/>
  <c r="B135" i="13"/>
  <c r="C135" i="13"/>
  <c r="D135" i="13"/>
  <c r="E135" i="13"/>
  <c r="F135" i="13"/>
  <c r="B62" i="13"/>
  <c r="C62" i="13"/>
  <c r="D62" i="13"/>
  <c r="E62" i="13"/>
  <c r="F62" i="13"/>
  <c r="B170" i="13"/>
  <c r="C170" i="13"/>
  <c r="D170" i="13"/>
  <c r="E170" i="13"/>
  <c r="F170" i="13"/>
  <c r="B21" i="13"/>
  <c r="C21" i="13"/>
  <c r="D21" i="13"/>
  <c r="E21" i="13"/>
  <c r="F21" i="13"/>
  <c r="H73" i="13"/>
  <c r="I73" i="13"/>
  <c r="J73" i="13"/>
  <c r="K73" i="13"/>
  <c r="L73" i="13"/>
  <c r="G73" i="13"/>
  <c r="H170" i="13"/>
  <c r="I170" i="13"/>
  <c r="J170" i="13"/>
  <c r="K170" i="13"/>
  <c r="L170" i="13"/>
  <c r="G170" i="13"/>
  <c r="H135" i="13"/>
  <c r="I135" i="13"/>
  <c r="J135" i="13"/>
  <c r="K135" i="13"/>
  <c r="L135" i="13"/>
  <c r="G135" i="13"/>
  <c r="H45" i="13"/>
  <c r="I45" i="13"/>
  <c r="J45" i="13"/>
  <c r="K45" i="13"/>
  <c r="L45" i="13"/>
  <c r="G45" i="13"/>
  <c r="H153" i="13"/>
  <c r="I153" i="13"/>
  <c r="J153" i="13"/>
  <c r="K153" i="13"/>
  <c r="L153" i="13"/>
  <c r="G153" i="13"/>
  <c r="H101" i="13"/>
  <c r="I101" i="13"/>
  <c r="J101" i="13"/>
  <c r="K101" i="13"/>
  <c r="L101" i="13"/>
  <c r="G101" i="13"/>
  <c r="H90" i="13"/>
  <c r="I90" i="13"/>
  <c r="J90" i="13"/>
  <c r="K90" i="13"/>
  <c r="L90" i="13"/>
  <c r="G90" i="13"/>
  <c r="H62" i="13"/>
  <c r="I62" i="13"/>
  <c r="J62" i="13"/>
  <c r="K62" i="13"/>
  <c r="L62" i="13"/>
  <c r="G62" i="13"/>
  <c r="H21" i="13"/>
  <c r="I21" i="13"/>
  <c r="J21" i="13"/>
  <c r="K21" i="13"/>
  <c r="L21" i="13"/>
  <c r="G21" i="13"/>
  <c r="B5" i="12"/>
  <c r="C5" i="12"/>
  <c r="D5" i="12"/>
  <c r="E5" i="12"/>
  <c r="F5" i="12"/>
  <c r="C153" i="12"/>
  <c r="D153" i="12"/>
  <c r="E153" i="12"/>
  <c r="F153" i="12"/>
  <c r="B153" i="12"/>
  <c r="C170" i="12"/>
  <c r="D170" i="12"/>
  <c r="E170" i="12"/>
  <c r="F170" i="12"/>
  <c r="B170" i="12"/>
  <c r="C135" i="12"/>
  <c r="D135" i="12"/>
  <c r="E135" i="12"/>
  <c r="F135" i="12"/>
  <c r="B135" i="12"/>
  <c r="B101" i="12"/>
  <c r="C101" i="12"/>
  <c r="D101" i="12"/>
  <c r="E101" i="12"/>
  <c r="F101" i="12"/>
  <c r="C90" i="12"/>
  <c r="D90" i="12"/>
  <c r="E90" i="12"/>
  <c r="F90" i="12"/>
  <c r="B90" i="12"/>
  <c r="C73" i="12"/>
  <c r="D73" i="12"/>
  <c r="E73" i="12"/>
  <c r="F73" i="12"/>
  <c r="B73" i="12"/>
  <c r="C62" i="12"/>
  <c r="D62" i="12"/>
  <c r="E62" i="12"/>
  <c r="F62" i="12"/>
  <c r="B62" i="12"/>
  <c r="C45" i="12"/>
  <c r="D45" i="12"/>
  <c r="E45" i="12"/>
  <c r="F45" i="12"/>
  <c r="B45" i="12"/>
  <c r="C21" i="12"/>
  <c r="D21" i="12"/>
  <c r="E21" i="12"/>
  <c r="F21" i="12"/>
  <c r="B21" i="12"/>
  <c r="AG3" i="20" l="1"/>
  <c r="M91" i="20" s="1"/>
  <c r="E91" i="20" s="1"/>
  <c r="AF3" i="20"/>
  <c r="AN142" i="20" s="1"/>
  <c r="N132" i="20"/>
  <c r="F132" i="20" s="1"/>
  <c r="M93" i="20"/>
  <c r="E93" i="20" s="1"/>
  <c r="N93" i="20"/>
  <c r="F93" i="20" s="1"/>
  <c r="N105" i="20"/>
  <c r="F105" i="20" s="1"/>
  <c r="N111" i="20"/>
  <c r="F111" i="20" s="1"/>
  <c r="N117" i="20"/>
  <c r="F117" i="20" s="1"/>
  <c r="N123" i="20"/>
  <c r="F123" i="20" s="1"/>
  <c r="N129" i="20"/>
  <c r="F129" i="20" s="1"/>
  <c r="N135" i="20"/>
  <c r="F135" i="20" s="1"/>
  <c r="N144" i="20"/>
  <c r="F144" i="20" s="1"/>
  <c r="N150" i="20"/>
  <c r="F150" i="20" s="1"/>
  <c r="N161" i="20"/>
  <c r="F161" i="20" s="1"/>
  <c r="N167" i="20"/>
  <c r="F167" i="20" s="1"/>
  <c r="N173" i="20"/>
  <c r="F173" i="20" s="1"/>
  <c r="N6" i="20"/>
  <c r="F6" i="20" s="1"/>
  <c r="N12" i="20"/>
  <c r="F12" i="20" s="1"/>
  <c r="N19" i="20"/>
  <c r="F19" i="20" s="1"/>
  <c r="N25" i="20"/>
  <c r="F25" i="20" s="1"/>
  <c r="N31" i="20"/>
  <c r="F31" i="20" s="1"/>
  <c r="N37" i="20"/>
  <c r="F37" i="20" s="1"/>
  <c r="N47" i="20"/>
  <c r="F47" i="20" s="1"/>
  <c r="N53" i="20"/>
  <c r="F53" i="20" s="1"/>
  <c r="N61" i="20"/>
  <c r="F61" i="20" s="1"/>
  <c r="N67" i="20"/>
  <c r="F67" i="20" s="1"/>
  <c r="N75" i="20"/>
  <c r="F75" i="20" s="1"/>
  <c r="N81" i="20"/>
  <c r="F81" i="20" s="1"/>
  <c r="N94" i="20"/>
  <c r="F94" i="20" s="1"/>
  <c r="N106" i="20"/>
  <c r="F106" i="20" s="1"/>
  <c r="N112" i="20"/>
  <c r="F112" i="20" s="1"/>
  <c r="N118" i="20"/>
  <c r="F118" i="20" s="1"/>
  <c r="N124" i="20"/>
  <c r="F124" i="20" s="1"/>
  <c r="N130" i="20"/>
  <c r="F130" i="20" s="1"/>
  <c r="N136" i="20"/>
  <c r="F136" i="20" s="1"/>
  <c r="N145" i="20"/>
  <c r="F145" i="20" s="1"/>
  <c r="N151" i="20"/>
  <c r="F151" i="20" s="1"/>
  <c r="N162" i="20"/>
  <c r="F162" i="20" s="1"/>
  <c r="N168" i="20"/>
  <c r="F168" i="20" s="1"/>
  <c r="N174" i="20"/>
  <c r="F174" i="20" s="1"/>
  <c r="N7" i="20"/>
  <c r="F7" i="20" s="1"/>
  <c r="N13" i="20"/>
  <c r="F13" i="20" s="1"/>
  <c r="N20" i="20"/>
  <c r="F20" i="20" s="1"/>
  <c r="N26" i="20"/>
  <c r="F26" i="20" s="1"/>
  <c r="N32" i="20"/>
  <c r="F32" i="20" s="1"/>
  <c r="N38" i="20"/>
  <c r="F38" i="20" s="1"/>
  <c r="N48" i="20"/>
  <c r="F48" i="20" s="1"/>
  <c r="N54" i="20"/>
  <c r="F54" i="20" s="1"/>
  <c r="N62" i="20"/>
  <c r="F62" i="20" s="1"/>
  <c r="N68" i="20"/>
  <c r="F68" i="20" s="1"/>
  <c r="N76" i="20"/>
  <c r="F76" i="20" s="1"/>
  <c r="N82" i="20"/>
  <c r="F82" i="20" s="1"/>
  <c r="N95" i="20"/>
  <c r="F95" i="20" s="1"/>
  <c r="N107" i="20"/>
  <c r="F107" i="20" s="1"/>
  <c r="N113" i="20"/>
  <c r="F113" i="20" s="1"/>
  <c r="N119" i="20"/>
  <c r="F119" i="20" s="1"/>
  <c r="N125" i="20"/>
  <c r="F125" i="20" s="1"/>
  <c r="N131" i="20"/>
  <c r="F131" i="20" s="1"/>
  <c r="N140" i="20"/>
  <c r="F140" i="20" s="1"/>
  <c r="N146" i="20"/>
  <c r="F146" i="20" s="1"/>
  <c r="N152" i="20"/>
  <c r="F152" i="20" s="1"/>
  <c r="N169" i="20"/>
  <c r="F169" i="20" s="1"/>
  <c r="N175" i="20"/>
  <c r="F175" i="20" s="1"/>
  <c r="N8" i="20"/>
  <c r="F8" i="20" s="1"/>
  <c r="N14" i="20"/>
  <c r="F14" i="20" s="1"/>
  <c r="N21" i="20"/>
  <c r="F21" i="20" s="1"/>
  <c r="N27" i="20"/>
  <c r="F27" i="20" s="1"/>
  <c r="N33" i="20"/>
  <c r="F33" i="20" s="1"/>
  <c r="N43" i="20"/>
  <c r="F43" i="20" s="1"/>
  <c r="N49" i="20"/>
  <c r="F49" i="20" s="1"/>
  <c r="N55" i="20"/>
  <c r="F55" i="20" s="1"/>
  <c r="N63" i="20"/>
  <c r="F63" i="20" s="1"/>
  <c r="N71" i="20"/>
  <c r="F71" i="20" s="1"/>
  <c r="N77" i="20"/>
  <c r="F77" i="20" s="1"/>
  <c r="N83" i="20"/>
  <c r="F83" i="20" s="1"/>
  <c r="N90" i="20"/>
  <c r="F90" i="20" s="1"/>
  <c r="N96" i="20"/>
  <c r="F96" i="20" s="1"/>
  <c r="N108" i="20"/>
  <c r="F108" i="20" s="1"/>
  <c r="N114" i="20"/>
  <c r="F114" i="20" s="1"/>
  <c r="N120" i="20"/>
  <c r="F120" i="20" s="1"/>
  <c r="N126" i="20"/>
  <c r="F126" i="20" s="1"/>
  <c r="N141" i="20"/>
  <c r="F141" i="20" s="1"/>
  <c r="N147" i="20"/>
  <c r="F147" i="20" s="1"/>
  <c r="N153" i="20"/>
  <c r="F153" i="20" s="1"/>
  <c r="N164" i="20"/>
  <c r="F164" i="20" s="1"/>
  <c r="N170" i="20"/>
  <c r="F170" i="20" s="1"/>
  <c r="N9" i="20"/>
  <c r="F9" i="20" s="1"/>
  <c r="N15" i="20"/>
  <c r="F15" i="20" s="1"/>
  <c r="N22" i="20"/>
  <c r="F22" i="20" s="1"/>
  <c r="N28" i="20"/>
  <c r="F28" i="20" s="1"/>
  <c r="N34" i="20"/>
  <c r="F34" i="20" s="1"/>
  <c r="N44" i="20"/>
  <c r="F44" i="20" s="1"/>
  <c r="N50" i="20"/>
  <c r="F50" i="20" s="1"/>
  <c r="N56" i="20"/>
  <c r="F56" i="20" s="1"/>
  <c r="N64" i="20"/>
  <c r="F64" i="20" s="1"/>
  <c r="N72" i="20"/>
  <c r="F72" i="20" s="1"/>
  <c r="N78" i="20"/>
  <c r="F78" i="20" s="1"/>
  <c r="N84" i="20"/>
  <c r="F84" i="20" s="1"/>
  <c r="N97" i="20"/>
  <c r="F97" i="20" s="1"/>
  <c r="N109" i="20"/>
  <c r="F109" i="20" s="1"/>
  <c r="N115" i="20"/>
  <c r="F115" i="20" s="1"/>
  <c r="N121" i="20"/>
  <c r="F121" i="20" s="1"/>
  <c r="N127" i="20"/>
  <c r="F127" i="20" s="1"/>
  <c r="N133" i="20"/>
  <c r="F133" i="20" s="1"/>
  <c r="N142" i="20"/>
  <c r="F142" i="20" s="1"/>
  <c r="N148" i="20"/>
  <c r="F148" i="20" s="1"/>
  <c r="N154" i="20"/>
  <c r="F154" i="20" s="1"/>
  <c r="N165" i="20"/>
  <c r="F165" i="20" s="1"/>
  <c r="N171" i="20"/>
  <c r="F171" i="20" s="1"/>
  <c r="N4" i="20"/>
  <c r="F4" i="20" s="1"/>
  <c r="N10" i="20"/>
  <c r="F10" i="20" s="1"/>
  <c r="N17" i="20"/>
  <c r="F17" i="20" s="1"/>
  <c r="N23" i="20"/>
  <c r="F23" i="20" s="1"/>
  <c r="N29" i="20"/>
  <c r="F29" i="20" s="1"/>
  <c r="N35" i="20"/>
  <c r="F35" i="20" s="1"/>
  <c r="N45" i="20"/>
  <c r="F45" i="20" s="1"/>
  <c r="N51" i="20"/>
  <c r="F51" i="20" s="1"/>
  <c r="N57" i="20"/>
  <c r="F57" i="20" s="1"/>
  <c r="N65" i="20"/>
  <c r="F65" i="20" s="1"/>
  <c r="N73" i="20"/>
  <c r="F73" i="20" s="1"/>
  <c r="N79" i="20"/>
  <c r="F79" i="20" s="1"/>
  <c r="N85" i="20"/>
  <c r="F85" i="20" s="1"/>
  <c r="N3" i="20"/>
  <c r="F3" i="20" s="1"/>
  <c r="N92" i="20"/>
  <c r="F92" i="20" s="1"/>
  <c r="N98" i="20"/>
  <c r="F98" i="20" s="1"/>
  <c r="N110" i="20"/>
  <c r="F110" i="20" s="1"/>
  <c r="N116" i="20"/>
  <c r="F116" i="20" s="1"/>
  <c r="N122" i="20"/>
  <c r="F122" i="20" s="1"/>
  <c r="N128" i="20"/>
  <c r="F128" i="20" s="1"/>
  <c r="N134" i="20"/>
  <c r="F134" i="20" s="1"/>
  <c r="N143" i="20"/>
  <c r="F143" i="20" s="1"/>
  <c r="N149" i="20"/>
  <c r="F149" i="20" s="1"/>
  <c r="N155" i="20"/>
  <c r="F155" i="20" s="1"/>
  <c r="N166" i="20"/>
  <c r="F166" i="20" s="1"/>
  <c r="N172" i="20"/>
  <c r="F172" i="20" s="1"/>
  <c r="N5" i="20"/>
  <c r="F5" i="20" s="1"/>
  <c r="N11" i="20"/>
  <c r="F11" i="20" s="1"/>
  <c r="N18" i="20"/>
  <c r="F18" i="20" s="1"/>
  <c r="N24" i="20"/>
  <c r="F24" i="20" s="1"/>
  <c r="N30" i="20"/>
  <c r="F30" i="20" s="1"/>
  <c r="N36" i="20"/>
  <c r="F36" i="20" s="1"/>
  <c r="N46" i="20"/>
  <c r="F46" i="20" s="1"/>
  <c r="N52" i="20"/>
  <c r="F52" i="20" s="1"/>
  <c r="N60" i="20"/>
  <c r="F60" i="20" s="1"/>
  <c r="N66" i="20"/>
  <c r="F66" i="20" s="1"/>
  <c r="N74" i="20"/>
  <c r="F74" i="20" s="1"/>
  <c r="N80" i="20"/>
  <c r="F80" i="20" s="1"/>
  <c r="L91" i="20"/>
  <c r="D91" i="20" s="1"/>
  <c r="N91" i="20"/>
  <c r="F91" i="20" s="1"/>
  <c r="N163" i="20"/>
  <c r="F163" i="20" s="1"/>
  <c r="AN16" i="20"/>
  <c r="AN28" i="20"/>
  <c r="AN106" i="20"/>
  <c r="AN118" i="20"/>
  <c r="AN130" i="20"/>
  <c r="AN154" i="20"/>
  <c r="AN166" i="20"/>
  <c r="AN4" i="20"/>
  <c r="AN65" i="20"/>
  <c r="AN79" i="20"/>
  <c r="AN95" i="20"/>
  <c r="AN107" i="20"/>
  <c r="AN119" i="20"/>
  <c r="AN131" i="20"/>
  <c r="AN143" i="20"/>
  <c r="AN42" i="20"/>
  <c r="AN66" i="20"/>
  <c r="AN80" i="20"/>
  <c r="AN96" i="20"/>
  <c r="AN108" i="20"/>
  <c r="AN120" i="20"/>
  <c r="AN19" i="20"/>
  <c r="AN31" i="20"/>
  <c r="AN43" i="20"/>
  <c r="AN55" i="20"/>
  <c r="AN67" i="20"/>
  <c r="AN81" i="20"/>
  <c r="AN169" i="20"/>
  <c r="AN7" i="20"/>
  <c r="AN20" i="20"/>
  <c r="AN32" i="20"/>
  <c r="AN44" i="20"/>
  <c r="AN56" i="20"/>
  <c r="AN68" i="20"/>
  <c r="AN146" i="20"/>
  <c r="AN158" i="20"/>
  <c r="AN170" i="20"/>
  <c r="AN8" i="20"/>
  <c r="AN33" i="20"/>
  <c r="AN45" i="20"/>
  <c r="AN123" i="20"/>
  <c r="AN135" i="20"/>
  <c r="AN147" i="20"/>
  <c r="AN159" i="20"/>
  <c r="AN171" i="20"/>
  <c r="AN9" i="20"/>
  <c r="AN22" i="20"/>
  <c r="AN100" i="20"/>
  <c r="AN112" i="20"/>
  <c r="AN136" i="20"/>
  <c r="AN148" i="20"/>
  <c r="AN160" i="20"/>
  <c r="AN172" i="20"/>
  <c r="AN73" i="20"/>
  <c r="AN85" i="20"/>
  <c r="AN101" i="20"/>
  <c r="AN113" i="20"/>
  <c r="AN125" i="20"/>
  <c r="AN137" i="20"/>
  <c r="AN149" i="20"/>
  <c r="AN60" i="20"/>
  <c r="AN74" i="20"/>
  <c r="AN90" i="20"/>
  <c r="AN102" i="20"/>
  <c r="AN114" i="20"/>
  <c r="AN126" i="20"/>
  <c r="AN25" i="20"/>
  <c r="AN37" i="20"/>
  <c r="AN49" i="20"/>
  <c r="AN61" i="20"/>
  <c r="AN75" i="20"/>
  <c r="AN103" i="20"/>
  <c r="AN175" i="20"/>
  <c r="AN13" i="20"/>
  <c r="AN26" i="20"/>
  <c r="AN38" i="20"/>
  <c r="AN50" i="20"/>
  <c r="AN62" i="20"/>
  <c r="AN76" i="20"/>
  <c r="AN152" i="20"/>
  <c r="AN164" i="20"/>
  <c r="AN176" i="20"/>
  <c r="AN27" i="20"/>
  <c r="AN39" i="20"/>
  <c r="AN51" i="20"/>
  <c r="AN129" i="20"/>
  <c r="AN141" i="20"/>
  <c r="AN153" i="20"/>
  <c r="AN165" i="20"/>
  <c r="AN177" i="20"/>
  <c r="AN15" i="20"/>
  <c r="B7" i="13"/>
  <c r="G7" i="13"/>
  <c r="K7" i="13"/>
  <c r="J7" i="13"/>
  <c r="H7" i="13"/>
  <c r="E7" i="13"/>
  <c r="D7" i="13"/>
  <c r="C7" i="13"/>
  <c r="I7" i="13"/>
  <c r="F7" i="13"/>
  <c r="L7" i="13"/>
  <c r="F6" i="12"/>
  <c r="D6" i="12"/>
  <c r="C6" i="12"/>
  <c r="E6" i="12"/>
  <c r="B6" i="12"/>
  <c r="G170" i="12"/>
  <c r="H170" i="12"/>
  <c r="I170" i="12"/>
  <c r="J170" i="12"/>
  <c r="K170" i="12"/>
  <c r="L170" i="12"/>
  <c r="H153" i="12"/>
  <c r="I153" i="12"/>
  <c r="J153" i="12"/>
  <c r="K153" i="12"/>
  <c r="L153" i="12"/>
  <c r="G153" i="12"/>
  <c r="H135" i="12"/>
  <c r="I135" i="12"/>
  <c r="J135" i="12"/>
  <c r="K135" i="12"/>
  <c r="L135" i="12"/>
  <c r="G135" i="12"/>
  <c r="H101" i="12"/>
  <c r="I101" i="12"/>
  <c r="J101" i="12"/>
  <c r="K101" i="12"/>
  <c r="L101" i="12"/>
  <c r="G101" i="12"/>
  <c r="H90" i="12"/>
  <c r="I90" i="12"/>
  <c r="J90" i="12"/>
  <c r="K90" i="12"/>
  <c r="L90" i="12"/>
  <c r="G90" i="12"/>
  <c r="H73" i="12"/>
  <c r="I73" i="12"/>
  <c r="J73" i="12"/>
  <c r="K73" i="12"/>
  <c r="L73" i="12"/>
  <c r="G73" i="12"/>
  <c r="H62" i="12"/>
  <c r="I62" i="12"/>
  <c r="J62" i="12"/>
  <c r="K62" i="12"/>
  <c r="L62" i="12"/>
  <c r="G62" i="12"/>
  <c r="H45" i="12"/>
  <c r="I45" i="12"/>
  <c r="J45" i="12"/>
  <c r="K45" i="12"/>
  <c r="L45" i="12"/>
  <c r="G45" i="12"/>
  <c r="H21" i="12"/>
  <c r="I21" i="12"/>
  <c r="J21" i="12"/>
  <c r="K21" i="12"/>
  <c r="L21" i="12"/>
  <c r="G21" i="12"/>
  <c r="H5" i="12"/>
  <c r="I5" i="12"/>
  <c r="J5" i="12"/>
  <c r="K5" i="12"/>
  <c r="L5" i="12"/>
  <c r="G5" i="12"/>
  <c r="B6" i="11"/>
  <c r="C170" i="11"/>
  <c r="D170" i="11"/>
  <c r="E170" i="11"/>
  <c r="F170" i="11"/>
  <c r="G170" i="11"/>
  <c r="H170" i="11"/>
  <c r="I170" i="11"/>
  <c r="J170" i="11"/>
  <c r="K170" i="11"/>
  <c r="L170" i="11"/>
  <c r="B170" i="11"/>
  <c r="C153" i="11"/>
  <c r="D153" i="11"/>
  <c r="E153" i="11"/>
  <c r="F153" i="11"/>
  <c r="G153" i="11"/>
  <c r="H153" i="11"/>
  <c r="I153" i="11"/>
  <c r="J153" i="11"/>
  <c r="K153" i="11"/>
  <c r="L153" i="11"/>
  <c r="B153" i="11"/>
  <c r="C135" i="11"/>
  <c r="D135" i="11"/>
  <c r="E135" i="11"/>
  <c r="F135" i="11"/>
  <c r="G135" i="11"/>
  <c r="H135" i="11"/>
  <c r="I135" i="11"/>
  <c r="J135" i="11"/>
  <c r="K135" i="11"/>
  <c r="L135" i="11"/>
  <c r="B135" i="11"/>
  <c r="C101" i="11"/>
  <c r="D101" i="11"/>
  <c r="E101" i="11"/>
  <c r="F101" i="11"/>
  <c r="G101" i="11"/>
  <c r="H101" i="11"/>
  <c r="I101" i="11"/>
  <c r="J101" i="11"/>
  <c r="K101" i="11"/>
  <c r="L101" i="11"/>
  <c r="B101" i="11"/>
  <c r="C90" i="11"/>
  <c r="C6" i="11" s="1"/>
  <c r="D90" i="11"/>
  <c r="E90" i="11"/>
  <c r="F90" i="11"/>
  <c r="G90" i="11"/>
  <c r="H90" i="11"/>
  <c r="I90" i="11"/>
  <c r="J90" i="11"/>
  <c r="K90" i="11"/>
  <c r="L90" i="11"/>
  <c r="B90" i="11"/>
  <c r="C73" i="11"/>
  <c r="D73" i="11"/>
  <c r="E73" i="11"/>
  <c r="F73" i="11"/>
  <c r="G73" i="11"/>
  <c r="H73" i="11"/>
  <c r="I73" i="11"/>
  <c r="J73" i="11"/>
  <c r="K73" i="11"/>
  <c r="L73" i="11"/>
  <c r="B73" i="11"/>
  <c r="C45" i="11"/>
  <c r="D45" i="11"/>
  <c r="E45" i="11"/>
  <c r="F45" i="11"/>
  <c r="J45" i="11"/>
  <c r="K45" i="11"/>
  <c r="L45" i="11"/>
  <c r="B45" i="11"/>
  <c r="C21" i="11"/>
  <c r="D21" i="11"/>
  <c r="D6" i="11" s="1"/>
  <c r="E21" i="11"/>
  <c r="E6" i="11" s="1"/>
  <c r="F21" i="11"/>
  <c r="F6" i="11" s="1"/>
  <c r="G21" i="11"/>
  <c r="H21" i="11"/>
  <c r="I21" i="11"/>
  <c r="J21" i="11"/>
  <c r="J6" i="11" s="1"/>
  <c r="K21" i="11"/>
  <c r="K6" i="11" s="1"/>
  <c r="L21" i="11"/>
  <c r="B21" i="11"/>
  <c r="C62" i="11"/>
  <c r="D62" i="11"/>
  <c r="E62" i="11"/>
  <c r="F62" i="11"/>
  <c r="G62" i="11"/>
  <c r="H62" i="11"/>
  <c r="I62" i="11"/>
  <c r="J62" i="11"/>
  <c r="K62" i="11"/>
  <c r="L62" i="11"/>
  <c r="L6" i="11" s="1"/>
  <c r="B62" i="11"/>
  <c r="B5" i="11"/>
  <c r="C5" i="11"/>
  <c r="D5" i="11"/>
  <c r="E5" i="11"/>
  <c r="F5" i="11"/>
  <c r="G5" i="11"/>
  <c r="H5" i="11"/>
  <c r="I5" i="11"/>
  <c r="J5" i="11"/>
  <c r="K5" i="11"/>
  <c r="L5" i="11"/>
  <c r="L93" i="20" l="1"/>
  <c r="D93" i="20" s="1"/>
  <c r="AN14" i="20"/>
  <c r="AN91" i="20"/>
  <c r="AN48" i="20"/>
  <c r="AN124" i="20"/>
  <c r="AN21" i="20"/>
  <c r="AN97" i="20"/>
  <c r="AN54" i="20"/>
  <c r="L109" i="20"/>
  <c r="D109" i="20" s="1"/>
  <c r="L121" i="20"/>
  <c r="D121" i="20" s="1"/>
  <c r="L133" i="20"/>
  <c r="D133" i="20" s="1"/>
  <c r="L149" i="20"/>
  <c r="D149" i="20" s="1"/>
  <c r="L166" i="20"/>
  <c r="D166" i="20" s="1"/>
  <c r="L5" i="20"/>
  <c r="D5" i="20" s="1"/>
  <c r="L18" i="20"/>
  <c r="D18" i="20" s="1"/>
  <c r="L30" i="20"/>
  <c r="D30" i="20" s="1"/>
  <c r="L46" i="20"/>
  <c r="D46" i="20" s="1"/>
  <c r="L60" i="20"/>
  <c r="D60" i="20" s="1"/>
  <c r="L74" i="20"/>
  <c r="D74" i="20" s="1"/>
  <c r="L92" i="20"/>
  <c r="D92" i="20" s="1"/>
  <c r="L110" i="20"/>
  <c r="D110" i="20" s="1"/>
  <c r="L122" i="20"/>
  <c r="D122" i="20" s="1"/>
  <c r="L134" i="20"/>
  <c r="D134" i="20" s="1"/>
  <c r="L150" i="20"/>
  <c r="D150" i="20" s="1"/>
  <c r="L167" i="20"/>
  <c r="D167" i="20" s="1"/>
  <c r="L6" i="20"/>
  <c r="D6" i="20" s="1"/>
  <c r="L19" i="20"/>
  <c r="D19" i="20" s="1"/>
  <c r="L31" i="20"/>
  <c r="D31" i="20" s="1"/>
  <c r="L47" i="20"/>
  <c r="D47" i="20" s="1"/>
  <c r="L61" i="20"/>
  <c r="D61" i="20" s="1"/>
  <c r="L75" i="20"/>
  <c r="D75" i="20" s="1"/>
  <c r="L111" i="20"/>
  <c r="D111" i="20" s="1"/>
  <c r="L123" i="20"/>
  <c r="D123" i="20" s="1"/>
  <c r="L135" i="20"/>
  <c r="D135" i="20" s="1"/>
  <c r="L151" i="20"/>
  <c r="D151" i="20" s="1"/>
  <c r="L168" i="20"/>
  <c r="D168" i="20" s="1"/>
  <c r="L7" i="20"/>
  <c r="D7" i="20" s="1"/>
  <c r="L20" i="20"/>
  <c r="D20" i="20" s="1"/>
  <c r="L32" i="20"/>
  <c r="D32" i="20" s="1"/>
  <c r="L48" i="20"/>
  <c r="D48" i="20" s="1"/>
  <c r="L62" i="20"/>
  <c r="D62" i="20" s="1"/>
  <c r="L76" i="20"/>
  <c r="D76" i="20" s="1"/>
  <c r="L94" i="20"/>
  <c r="D94" i="20" s="1"/>
  <c r="L112" i="20"/>
  <c r="D112" i="20" s="1"/>
  <c r="L124" i="20"/>
  <c r="D124" i="20" s="1"/>
  <c r="L136" i="20"/>
  <c r="D136" i="20" s="1"/>
  <c r="L152" i="20"/>
  <c r="D152" i="20" s="1"/>
  <c r="L169" i="20"/>
  <c r="D169" i="20" s="1"/>
  <c r="L8" i="20"/>
  <c r="D8" i="20" s="1"/>
  <c r="L21" i="20"/>
  <c r="D21" i="20" s="1"/>
  <c r="L33" i="20"/>
  <c r="D33" i="20" s="1"/>
  <c r="L49" i="20"/>
  <c r="D49" i="20" s="1"/>
  <c r="L63" i="20"/>
  <c r="D63" i="20" s="1"/>
  <c r="L77" i="20"/>
  <c r="D77" i="20" s="1"/>
  <c r="L95" i="20"/>
  <c r="D95" i="20" s="1"/>
  <c r="L113" i="20"/>
  <c r="D113" i="20" s="1"/>
  <c r="L125" i="20"/>
  <c r="D125" i="20" s="1"/>
  <c r="L141" i="20"/>
  <c r="D141" i="20" s="1"/>
  <c r="L153" i="20"/>
  <c r="D153" i="20" s="1"/>
  <c r="L170" i="20"/>
  <c r="D170" i="20" s="1"/>
  <c r="L9" i="20"/>
  <c r="D9" i="20" s="1"/>
  <c r="L22" i="20"/>
  <c r="D22" i="20" s="1"/>
  <c r="L34" i="20"/>
  <c r="D34" i="20" s="1"/>
  <c r="L50" i="20"/>
  <c r="D50" i="20" s="1"/>
  <c r="L64" i="20"/>
  <c r="D64" i="20" s="1"/>
  <c r="L78" i="20"/>
  <c r="D78" i="20" s="1"/>
  <c r="L96" i="20"/>
  <c r="D96" i="20" s="1"/>
  <c r="L114" i="20"/>
  <c r="D114" i="20" s="1"/>
  <c r="L126" i="20"/>
  <c r="D126" i="20" s="1"/>
  <c r="L142" i="20"/>
  <c r="D142" i="20" s="1"/>
  <c r="L154" i="20"/>
  <c r="D154" i="20" s="1"/>
  <c r="L171" i="20"/>
  <c r="D171" i="20" s="1"/>
  <c r="L10" i="20"/>
  <c r="D10" i="20" s="1"/>
  <c r="L23" i="20"/>
  <c r="D23" i="20" s="1"/>
  <c r="L35" i="20"/>
  <c r="D35" i="20" s="1"/>
  <c r="L51" i="20"/>
  <c r="D51" i="20" s="1"/>
  <c r="L65" i="20"/>
  <c r="D65" i="20" s="1"/>
  <c r="L79" i="20"/>
  <c r="D79" i="20" s="1"/>
  <c r="L140" i="20"/>
  <c r="D140" i="20" s="1"/>
  <c r="L97" i="20"/>
  <c r="D97" i="20" s="1"/>
  <c r="L115" i="20"/>
  <c r="D115" i="20" s="1"/>
  <c r="L127" i="20"/>
  <c r="D127" i="20" s="1"/>
  <c r="L143" i="20"/>
  <c r="D143" i="20" s="1"/>
  <c r="L155" i="20"/>
  <c r="D155" i="20" s="1"/>
  <c r="L172" i="20"/>
  <c r="D172" i="20" s="1"/>
  <c r="L11" i="20"/>
  <c r="D11" i="20" s="1"/>
  <c r="L24" i="20"/>
  <c r="D24" i="20" s="1"/>
  <c r="L36" i="20"/>
  <c r="D36" i="20" s="1"/>
  <c r="L52" i="20"/>
  <c r="D52" i="20" s="1"/>
  <c r="L66" i="20"/>
  <c r="D66" i="20" s="1"/>
  <c r="L80" i="20"/>
  <c r="D80" i="20" s="1"/>
  <c r="L98" i="20"/>
  <c r="D98" i="20" s="1"/>
  <c r="L116" i="20"/>
  <c r="D116" i="20" s="1"/>
  <c r="L128" i="20"/>
  <c r="D128" i="20" s="1"/>
  <c r="L144" i="20"/>
  <c r="D144" i="20" s="1"/>
  <c r="L161" i="20"/>
  <c r="D161" i="20" s="1"/>
  <c r="L173" i="20"/>
  <c r="D173" i="20" s="1"/>
  <c r="L12" i="20"/>
  <c r="D12" i="20" s="1"/>
  <c r="L25" i="20"/>
  <c r="D25" i="20" s="1"/>
  <c r="L37" i="20"/>
  <c r="D37" i="20" s="1"/>
  <c r="L53" i="20"/>
  <c r="D53" i="20" s="1"/>
  <c r="L67" i="20"/>
  <c r="D67" i="20" s="1"/>
  <c r="L81" i="20"/>
  <c r="D81" i="20" s="1"/>
  <c r="L105" i="20"/>
  <c r="D105" i="20" s="1"/>
  <c r="L117" i="20"/>
  <c r="D117" i="20" s="1"/>
  <c r="L129" i="20"/>
  <c r="D129" i="20" s="1"/>
  <c r="L145" i="20"/>
  <c r="D145" i="20" s="1"/>
  <c r="L162" i="20"/>
  <c r="D162" i="20" s="1"/>
  <c r="L174" i="20"/>
  <c r="D174" i="20" s="1"/>
  <c r="L13" i="20"/>
  <c r="D13" i="20" s="1"/>
  <c r="L26" i="20"/>
  <c r="D26" i="20" s="1"/>
  <c r="L38" i="20"/>
  <c r="D38" i="20" s="1"/>
  <c r="L54" i="20"/>
  <c r="D54" i="20" s="1"/>
  <c r="L68" i="20"/>
  <c r="D68" i="20" s="1"/>
  <c r="L82" i="20"/>
  <c r="D82" i="20" s="1"/>
  <c r="L106" i="20"/>
  <c r="D106" i="20" s="1"/>
  <c r="L118" i="20"/>
  <c r="D118" i="20" s="1"/>
  <c r="L130" i="20"/>
  <c r="D130" i="20" s="1"/>
  <c r="L146" i="20"/>
  <c r="D146" i="20" s="1"/>
  <c r="L163" i="20"/>
  <c r="D163" i="20" s="1"/>
  <c r="L175" i="20"/>
  <c r="D175" i="20" s="1"/>
  <c r="L14" i="20"/>
  <c r="D14" i="20" s="1"/>
  <c r="L27" i="20"/>
  <c r="D27" i="20" s="1"/>
  <c r="L43" i="20"/>
  <c r="D43" i="20" s="1"/>
  <c r="L55" i="20"/>
  <c r="D55" i="20" s="1"/>
  <c r="L71" i="20"/>
  <c r="D71" i="20" s="1"/>
  <c r="L83" i="20"/>
  <c r="D83" i="20" s="1"/>
  <c r="L107" i="20"/>
  <c r="D107" i="20" s="1"/>
  <c r="L119" i="20"/>
  <c r="D119" i="20" s="1"/>
  <c r="L131" i="20"/>
  <c r="D131" i="20" s="1"/>
  <c r="L147" i="20"/>
  <c r="D147" i="20" s="1"/>
  <c r="L164" i="20"/>
  <c r="D164" i="20" s="1"/>
  <c r="L90" i="20"/>
  <c r="D90" i="20" s="1"/>
  <c r="L15" i="20"/>
  <c r="D15" i="20" s="1"/>
  <c r="L28" i="20"/>
  <c r="D28" i="20" s="1"/>
  <c r="L44" i="20"/>
  <c r="D44" i="20" s="1"/>
  <c r="L56" i="20"/>
  <c r="D56" i="20" s="1"/>
  <c r="L72" i="20"/>
  <c r="D72" i="20" s="1"/>
  <c r="L84" i="20"/>
  <c r="D84" i="20" s="1"/>
  <c r="L3" i="20"/>
  <c r="D3" i="20" s="1"/>
  <c r="L108" i="20"/>
  <c r="D108" i="20" s="1"/>
  <c r="L120" i="20"/>
  <c r="D120" i="20" s="1"/>
  <c r="L148" i="20"/>
  <c r="D148" i="20" s="1"/>
  <c r="L165" i="20"/>
  <c r="D165" i="20" s="1"/>
  <c r="L4" i="20"/>
  <c r="D4" i="20" s="1"/>
  <c r="L17" i="20"/>
  <c r="D17" i="20" s="1"/>
  <c r="L29" i="20"/>
  <c r="D29" i="20" s="1"/>
  <c r="L45" i="20"/>
  <c r="D45" i="20" s="1"/>
  <c r="L57" i="20"/>
  <c r="D57" i="20" s="1"/>
  <c r="L73" i="20"/>
  <c r="D73" i="20" s="1"/>
  <c r="L85" i="20"/>
  <c r="D85" i="20" s="1"/>
  <c r="L132" i="20"/>
  <c r="D132" i="20" s="1"/>
  <c r="AN105" i="20"/>
  <c r="AN128" i="20"/>
  <c r="AN151" i="20"/>
  <c r="AN174" i="20"/>
  <c r="AN24" i="20"/>
  <c r="AN47" i="20"/>
  <c r="AN72" i="20"/>
  <c r="AN99" i="20"/>
  <c r="AN122" i="20"/>
  <c r="AN145" i="20"/>
  <c r="AN168" i="20"/>
  <c r="AN18" i="20"/>
  <c r="AN41" i="20"/>
  <c r="AN78" i="20"/>
  <c r="M163" i="20"/>
  <c r="E163" i="20" s="1"/>
  <c r="AN117" i="20"/>
  <c r="AN12" i="20"/>
  <c r="AN59" i="20"/>
  <c r="AN134" i="20"/>
  <c r="AN6" i="20"/>
  <c r="AN53" i="20"/>
  <c r="AN93" i="20"/>
  <c r="AN116" i="20"/>
  <c r="AN162" i="20"/>
  <c r="AN11" i="20"/>
  <c r="AN35" i="20"/>
  <c r="AN58" i="20"/>
  <c r="AN83" i="20"/>
  <c r="AN110" i="20"/>
  <c r="AN133" i="20"/>
  <c r="AN156" i="20"/>
  <c r="AN5" i="20"/>
  <c r="AN29" i="20"/>
  <c r="AN64" i="20"/>
  <c r="M132" i="20"/>
  <c r="E132" i="20" s="1"/>
  <c r="AN140" i="20"/>
  <c r="AN84" i="20"/>
  <c r="AN30" i="20"/>
  <c r="AN139" i="20"/>
  <c r="AN77" i="20"/>
  <c r="AN104" i="20"/>
  <c r="AN127" i="20"/>
  <c r="AN150" i="20"/>
  <c r="AN173" i="20"/>
  <c r="AN23" i="20"/>
  <c r="AN46" i="20"/>
  <c r="AN71" i="20"/>
  <c r="AN98" i="20"/>
  <c r="AN121" i="20"/>
  <c r="AN144" i="20"/>
  <c r="AN167" i="20"/>
  <c r="AN17" i="20"/>
  <c r="AN52" i="20"/>
  <c r="AN163" i="20"/>
  <c r="AN36" i="20"/>
  <c r="AN111" i="20"/>
  <c r="AN157" i="20"/>
  <c r="AN94" i="20"/>
  <c r="AN63" i="20"/>
  <c r="AN92" i="20"/>
  <c r="AN115" i="20"/>
  <c r="AN138" i="20"/>
  <c r="AN161" i="20"/>
  <c r="AN10" i="20"/>
  <c r="AN34" i="20"/>
  <c r="AN57" i="20"/>
  <c r="AN82" i="20"/>
  <c r="AN109" i="20"/>
  <c r="AN132" i="20"/>
  <c r="AN155" i="20"/>
  <c r="AN3" i="20"/>
  <c r="AN40" i="20"/>
  <c r="M94" i="20"/>
  <c r="E94" i="20" s="1"/>
  <c r="M106" i="20"/>
  <c r="E106" i="20" s="1"/>
  <c r="M112" i="20"/>
  <c r="E112" i="20" s="1"/>
  <c r="M118" i="20"/>
  <c r="E118" i="20" s="1"/>
  <c r="M124" i="20"/>
  <c r="E124" i="20" s="1"/>
  <c r="M130" i="20"/>
  <c r="E130" i="20" s="1"/>
  <c r="M136" i="20"/>
  <c r="E136" i="20" s="1"/>
  <c r="M145" i="20"/>
  <c r="E145" i="20" s="1"/>
  <c r="M151" i="20"/>
  <c r="E151" i="20" s="1"/>
  <c r="M162" i="20"/>
  <c r="E162" i="20" s="1"/>
  <c r="M168" i="20"/>
  <c r="E168" i="20" s="1"/>
  <c r="M174" i="20"/>
  <c r="E174" i="20" s="1"/>
  <c r="M7" i="20"/>
  <c r="E7" i="20" s="1"/>
  <c r="M13" i="20"/>
  <c r="E13" i="20" s="1"/>
  <c r="M20" i="20"/>
  <c r="E20" i="20" s="1"/>
  <c r="M26" i="20"/>
  <c r="E26" i="20" s="1"/>
  <c r="M32" i="20"/>
  <c r="E32" i="20" s="1"/>
  <c r="M38" i="20"/>
  <c r="E38" i="20" s="1"/>
  <c r="M48" i="20"/>
  <c r="E48" i="20" s="1"/>
  <c r="M54" i="20"/>
  <c r="E54" i="20" s="1"/>
  <c r="M62" i="20"/>
  <c r="E62" i="20" s="1"/>
  <c r="M68" i="20"/>
  <c r="E68" i="20" s="1"/>
  <c r="M76" i="20"/>
  <c r="E76" i="20" s="1"/>
  <c r="M82" i="20"/>
  <c r="E82" i="20" s="1"/>
  <c r="M95" i="20"/>
  <c r="E95" i="20" s="1"/>
  <c r="M107" i="20"/>
  <c r="E107" i="20" s="1"/>
  <c r="M113" i="20"/>
  <c r="E113" i="20" s="1"/>
  <c r="M119" i="20"/>
  <c r="E119" i="20" s="1"/>
  <c r="M125" i="20"/>
  <c r="E125" i="20" s="1"/>
  <c r="M131" i="20"/>
  <c r="E131" i="20" s="1"/>
  <c r="M140" i="20"/>
  <c r="E140" i="20" s="1"/>
  <c r="M146" i="20"/>
  <c r="E146" i="20" s="1"/>
  <c r="M152" i="20"/>
  <c r="E152" i="20" s="1"/>
  <c r="M169" i="20"/>
  <c r="E169" i="20" s="1"/>
  <c r="M175" i="20"/>
  <c r="E175" i="20" s="1"/>
  <c r="M8" i="20"/>
  <c r="E8" i="20" s="1"/>
  <c r="M14" i="20"/>
  <c r="E14" i="20" s="1"/>
  <c r="M21" i="20"/>
  <c r="E21" i="20" s="1"/>
  <c r="M27" i="20"/>
  <c r="E27" i="20" s="1"/>
  <c r="M33" i="20"/>
  <c r="E33" i="20" s="1"/>
  <c r="M43" i="20"/>
  <c r="E43" i="20" s="1"/>
  <c r="M49" i="20"/>
  <c r="E49" i="20" s="1"/>
  <c r="M55" i="20"/>
  <c r="E55" i="20" s="1"/>
  <c r="M63" i="20"/>
  <c r="E63" i="20" s="1"/>
  <c r="M71" i="20"/>
  <c r="E71" i="20" s="1"/>
  <c r="M77" i="20"/>
  <c r="E77" i="20" s="1"/>
  <c r="M83" i="20"/>
  <c r="E83" i="20" s="1"/>
  <c r="M96" i="20"/>
  <c r="E96" i="20" s="1"/>
  <c r="M108" i="20"/>
  <c r="E108" i="20" s="1"/>
  <c r="M114" i="20"/>
  <c r="E114" i="20" s="1"/>
  <c r="M120" i="20"/>
  <c r="E120" i="20" s="1"/>
  <c r="M126" i="20"/>
  <c r="E126" i="20" s="1"/>
  <c r="M141" i="20"/>
  <c r="E141" i="20" s="1"/>
  <c r="M147" i="20"/>
  <c r="E147" i="20" s="1"/>
  <c r="M153" i="20"/>
  <c r="E153" i="20" s="1"/>
  <c r="M164" i="20"/>
  <c r="E164" i="20" s="1"/>
  <c r="M170" i="20"/>
  <c r="E170" i="20" s="1"/>
  <c r="M9" i="20"/>
  <c r="E9" i="20" s="1"/>
  <c r="M15" i="20"/>
  <c r="E15" i="20" s="1"/>
  <c r="M22" i="20"/>
  <c r="E22" i="20" s="1"/>
  <c r="M28" i="20"/>
  <c r="E28" i="20" s="1"/>
  <c r="M34" i="20"/>
  <c r="E34" i="20" s="1"/>
  <c r="M44" i="20"/>
  <c r="E44" i="20" s="1"/>
  <c r="M50" i="20"/>
  <c r="E50" i="20" s="1"/>
  <c r="M56" i="20"/>
  <c r="E56" i="20" s="1"/>
  <c r="M64" i="20"/>
  <c r="E64" i="20" s="1"/>
  <c r="M72" i="20"/>
  <c r="E72" i="20" s="1"/>
  <c r="M78" i="20"/>
  <c r="E78" i="20" s="1"/>
  <c r="M84" i="20"/>
  <c r="E84" i="20" s="1"/>
  <c r="M90" i="20"/>
  <c r="E90" i="20" s="1"/>
  <c r="M97" i="20"/>
  <c r="E97" i="20" s="1"/>
  <c r="M109" i="20"/>
  <c r="E109" i="20" s="1"/>
  <c r="M115" i="20"/>
  <c r="E115" i="20" s="1"/>
  <c r="M121" i="20"/>
  <c r="E121" i="20" s="1"/>
  <c r="M127" i="20"/>
  <c r="E127" i="20" s="1"/>
  <c r="M133" i="20"/>
  <c r="E133" i="20" s="1"/>
  <c r="M142" i="20"/>
  <c r="E142" i="20" s="1"/>
  <c r="M148" i="20"/>
  <c r="E148" i="20" s="1"/>
  <c r="M154" i="20"/>
  <c r="E154" i="20" s="1"/>
  <c r="M165" i="20"/>
  <c r="E165" i="20" s="1"/>
  <c r="M171" i="20"/>
  <c r="E171" i="20" s="1"/>
  <c r="M4" i="20"/>
  <c r="E4" i="20" s="1"/>
  <c r="M10" i="20"/>
  <c r="E10" i="20" s="1"/>
  <c r="M17" i="20"/>
  <c r="E17" i="20" s="1"/>
  <c r="M23" i="20"/>
  <c r="E23" i="20" s="1"/>
  <c r="M29" i="20"/>
  <c r="E29" i="20" s="1"/>
  <c r="M35" i="20"/>
  <c r="E35" i="20" s="1"/>
  <c r="M45" i="20"/>
  <c r="E45" i="20" s="1"/>
  <c r="M51" i="20"/>
  <c r="E51" i="20" s="1"/>
  <c r="M57" i="20"/>
  <c r="E57" i="20" s="1"/>
  <c r="M65" i="20"/>
  <c r="E65" i="20" s="1"/>
  <c r="M73" i="20"/>
  <c r="E73" i="20" s="1"/>
  <c r="M79" i="20"/>
  <c r="E79" i="20" s="1"/>
  <c r="M85" i="20"/>
  <c r="E85" i="20" s="1"/>
  <c r="M92" i="20"/>
  <c r="E92" i="20" s="1"/>
  <c r="M98" i="20"/>
  <c r="E98" i="20" s="1"/>
  <c r="M110" i="20"/>
  <c r="E110" i="20" s="1"/>
  <c r="M116" i="20"/>
  <c r="E116" i="20" s="1"/>
  <c r="M122" i="20"/>
  <c r="E122" i="20" s="1"/>
  <c r="M128" i="20"/>
  <c r="E128" i="20" s="1"/>
  <c r="M134" i="20"/>
  <c r="E134" i="20" s="1"/>
  <c r="M143" i="20"/>
  <c r="E143" i="20" s="1"/>
  <c r="M149" i="20"/>
  <c r="E149" i="20" s="1"/>
  <c r="M155" i="20"/>
  <c r="E155" i="20" s="1"/>
  <c r="M166" i="20"/>
  <c r="E166" i="20" s="1"/>
  <c r="M172" i="20"/>
  <c r="E172" i="20" s="1"/>
  <c r="M5" i="20"/>
  <c r="E5" i="20" s="1"/>
  <c r="M11" i="20"/>
  <c r="E11" i="20" s="1"/>
  <c r="M18" i="20"/>
  <c r="E18" i="20" s="1"/>
  <c r="M24" i="20"/>
  <c r="E24" i="20" s="1"/>
  <c r="M30" i="20"/>
  <c r="E30" i="20" s="1"/>
  <c r="M36" i="20"/>
  <c r="E36" i="20" s="1"/>
  <c r="M46" i="20"/>
  <c r="E46" i="20" s="1"/>
  <c r="M52" i="20"/>
  <c r="E52" i="20" s="1"/>
  <c r="M60" i="20"/>
  <c r="E60" i="20" s="1"/>
  <c r="M66" i="20"/>
  <c r="E66" i="20" s="1"/>
  <c r="M74" i="20"/>
  <c r="E74" i="20" s="1"/>
  <c r="M80" i="20"/>
  <c r="E80" i="20" s="1"/>
  <c r="M3" i="20"/>
  <c r="E3" i="20" s="1"/>
  <c r="M105" i="20"/>
  <c r="E105" i="20" s="1"/>
  <c r="M111" i="20"/>
  <c r="E111" i="20" s="1"/>
  <c r="M117" i="20"/>
  <c r="E117" i="20" s="1"/>
  <c r="M123" i="20"/>
  <c r="E123" i="20" s="1"/>
  <c r="M129" i="20"/>
  <c r="E129" i="20" s="1"/>
  <c r="M135" i="20"/>
  <c r="E135" i="20" s="1"/>
  <c r="M144" i="20"/>
  <c r="E144" i="20" s="1"/>
  <c r="M150" i="20"/>
  <c r="E150" i="20" s="1"/>
  <c r="M161" i="20"/>
  <c r="E161" i="20" s="1"/>
  <c r="M167" i="20"/>
  <c r="E167" i="20" s="1"/>
  <c r="M173" i="20"/>
  <c r="E173" i="20" s="1"/>
  <c r="M6" i="20"/>
  <c r="E6" i="20" s="1"/>
  <c r="M12" i="20"/>
  <c r="E12" i="20" s="1"/>
  <c r="M19" i="20"/>
  <c r="E19" i="20" s="1"/>
  <c r="M25" i="20"/>
  <c r="E25" i="20" s="1"/>
  <c r="M31" i="20"/>
  <c r="E31" i="20" s="1"/>
  <c r="M37" i="20"/>
  <c r="E37" i="20" s="1"/>
  <c r="M47" i="20"/>
  <c r="E47" i="20" s="1"/>
  <c r="M53" i="20"/>
  <c r="E53" i="20" s="1"/>
  <c r="M61" i="20"/>
  <c r="E61" i="20" s="1"/>
  <c r="M67" i="20"/>
  <c r="E67" i="20" s="1"/>
  <c r="M75" i="20"/>
  <c r="E75" i="20" s="1"/>
  <c r="M81" i="20"/>
  <c r="E81" i="20" s="1"/>
  <c r="L6" i="12"/>
  <c r="G6" i="12"/>
  <c r="J6" i="12"/>
  <c r="I6" i="12"/>
  <c r="K6" i="12"/>
  <c r="H6" i="12"/>
  <c r="I28" i="11"/>
  <c r="I45" i="11" s="1"/>
  <c r="I6" i="11" s="1"/>
  <c r="H28" i="11"/>
  <c r="H45" i="11" s="1"/>
  <c r="H6" i="11" s="1"/>
  <c r="G28" i="11"/>
  <c r="G45" i="11" s="1"/>
  <c r="G6" i="11" s="1"/>
</calcChain>
</file>

<file path=xl/sharedStrings.xml><?xml version="1.0" encoding="utf-8"?>
<sst xmlns="http://schemas.openxmlformats.org/spreadsheetml/2006/main" count="1303" uniqueCount="284">
  <si>
    <t>England</t>
  </si>
  <si>
    <t>North East</t>
  </si>
  <si>
    <t>North West</t>
  </si>
  <si>
    <t>East Midlands</t>
  </si>
  <si>
    <t>West Midlands</t>
  </si>
  <si>
    <t>East of England</t>
  </si>
  <si>
    <t>London</t>
  </si>
  <si>
    <t>South East</t>
  </si>
  <si>
    <t>South West</t>
  </si>
  <si>
    <t>County Durham</t>
  </si>
  <si>
    <t>Darlington</t>
  </si>
  <si>
    <t>Gateshead</t>
  </si>
  <si>
    <t>Hartlepool</t>
  </si>
  <si>
    <t>Middlesbrough</t>
  </si>
  <si>
    <t>Newcastle upon Tyne</t>
  </si>
  <si>
    <t>North Tyneside</t>
  </si>
  <si>
    <t>Northumberland</t>
  </si>
  <si>
    <t>Redcar and Cleveland</t>
  </si>
  <si>
    <t>South Tyneside</t>
  </si>
  <si>
    <t>Stockton-on-Tees</t>
  </si>
  <si>
    <t>Sunderland</t>
  </si>
  <si>
    <t>Blackburn with Darwen</t>
  </si>
  <si>
    <t>Blackpool</t>
  </si>
  <si>
    <t>Bolton</t>
  </si>
  <si>
    <t>Bury</t>
  </si>
  <si>
    <t>Cumbria</t>
  </si>
  <si>
    <t>Knowsley</t>
  </si>
  <si>
    <t>Lancashire</t>
  </si>
  <si>
    <t>Liverpool</t>
  </si>
  <si>
    <t>Manchester</t>
  </si>
  <si>
    <t>Oldham</t>
  </si>
  <si>
    <t>Rochdale</t>
  </si>
  <si>
    <t>Salford</t>
  </si>
  <si>
    <t>Sefton</t>
  </si>
  <si>
    <t>Stockport</t>
  </si>
  <si>
    <t>Trafford</t>
  </si>
  <si>
    <t>Warrington</t>
  </si>
  <si>
    <t>Wigan</t>
  </si>
  <si>
    <t>Wirral</t>
  </si>
  <si>
    <t>Yorkshire and the Humber</t>
  </si>
  <si>
    <t>Barnsley</t>
  </si>
  <si>
    <t>Bradford</t>
  </si>
  <si>
    <t>Calderdale</t>
  </si>
  <si>
    <t>Doncaster</t>
  </si>
  <si>
    <t>East Riding of Yorkshire</t>
  </si>
  <si>
    <t>Kingston upon Hull, City of</t>
  </si>
  <si>
    <t>Kirklees</t>
  </si>
  <si>
    <t>Leeds</t>
  </si>
  <si>
    <t>North East Lincolnshire</t>
  </si>
  <si>
    <t>North Lincolnshire</t>
  </si>
  <si>
    <t>Rotherham</t>
  </si>
  <si>
    <t>Sheffield</t>
  </si>
  <si>
    <t>Wakefield</t>
  </si>
  <si>
    <t>Derby</t>
  </si>
  <si>
    <t>Derbyshire</t>
  </si>
  <si>
    <t>Leicester</t>
  </si>
  <si>
    <t>Lincolnshire</t>
  </si>
  <si>
    <t>Northamptonshire</t>
  </si>
  <si>
    <t>Nottingham</t>
  </si>
  <si>
    <t>Nottinghamshire</t>
  </si>
  <si>
    <t>Birmingham</t>
  </si>
  <si>
    <t>Coventry</t>
  </si>
  <si>
    <t>Dudley</t>
  </si>
  <si>
    <t>Herefordshire, County of</t>
  </si>
  <si>
    <t>Sandwell</t>
  </si>
  <si>
    <t>Shropshire</t>
  </si>
  <si>
    <t>Solihull</t>
  </si>
  <si>
    <t>Staffordshire</t>
  </si>
  <si>
    <t>Stoke-on-Trent</t>
  </si>
  <si>
    <t>Telford and Wrekin</t>
  </si>
  <si>
    <t>Walsall</t>
  </si>
  <si>
    <t>Warwickshire</t>
  </si>
  <si>
    <t>Wolverhampton</t>
  </si>
  <si>
    <t>Worcestershire</t>
  </si>
  <si>
    <t>Cambridgeshire</t>
  </si>
  <si>
    <t>Essex</t>
  </si>
  <si>
    <t>Hertfordshire</t>
  </si>
  <si>
    <t>Luton</t>
  </si>
  <si>
    <t>Norfolk</t>
  </si>
  <si>
    <t>Peterborough</t>
  </si>
  <si>
    <t>Suffolk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</si>
  <si>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</si>
  <si>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</si>
  <si>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</si>
  <si>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</si>
  <si>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</si>
  <si>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</si>
  <si>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</si>
  <si>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</si>
  <si>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</si>
  <si>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</si>
  <si>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</si>
  <si>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</si>
  <si>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</si>
  <si>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</si>
  <si>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</si>
  <si>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</si>
  <si>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</si>
  <si>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</si>
  <si>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</si>
  <si>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</si>
  <si>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</si>
  <si>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Newham</t>
  </si>
  <si>
    <t>Redbridge</t>
  </si>
  <si>
    <t>Richmond upon Thames</t>
  </si>
  <si>
    <t>Southwark</t>
  </si>
  <si>
    <t>Tower Hamlets</t>
  </si>
  <si>
    <t>Waltham Forest</t>
  </si>
  <si>
    <t>Wandsworth</t>
  </si>
  <si>
    <t>Westminster</t>
  </si>
  <si>
    <t>Brighton and Hove</t>
  </si>
  <si>
    <t>Buckinghamshire</t>
  </si>
  <si>
    <t>East Sussex</t>
  </si>
  <si>
    <t>Hampshire</t>
  </si>
  <si>
    <t>Isle of Wight</t>
  </si>
  <si>
    <t>Kent</t>
  </si>
  <si>
    <t>Medway</t>
  </si>
  <si>
    <t>Milton Keynes</t>
  </si>
  <si>
    <t>Oxfordshire</t>
  </si>
  <si>
    <t>Portsmouth</t>
  </si>
  <si>
    <t>Southampton</t>
  </si>
  <si>
    <t>Surrey</t>
  </si>
  <si>
    <t>West Berkshire</t>
  </si>
  <si>
    <t>West Sussex</t>
  </si>
  <si>
    <t>Bath and North East Somerset</t>
  </si>
  <si>
    <t>Bristol, City of</t>
  </si>
  <si>
    <t>Devon</t>
  </si>
  <si>
    <t>Dorset</t>
  </si>
  <si>
    <t>Gloucestershire</t>
  </si>
  <si>
    <t>North Somerset</t>
  </si>
  <si>
    <t>Plymouth</t>
  </si>
  <si>
    <t>Somerset</t>
  </si>
  <si>
    <t>South Gloucestershire</t>
  </si>
  <si>
    <t>Swindon</t>
  </si>
  <si>
    <t>Torbay</t>
  </si>
  <si>
    <t>Wiltshire</t>
  </si>
  <si>
    <t>*</t>
  </si>
  <si>
    <t>Tameside &amp; Glossop PCT</t>
  </si>
  <si>
    <t>Cheshire</t>
  </si>
  <si>
    <t xml:space="preserve">Bornenmouth &amp; Poole </t>
  </si>
  <si>
    <t>Cornwall &amp; Isles of Scilly</t>
  </si>
  <si>
    <t>East Berkshire</t>
  </si>
  <si>
    <t>City of London &amp; Hackney</t>
  </si>
  <si>
    <t>Sutton &amp; Merton</t>
  </si>
  <si>
    <t>Bedfordshire</t>
  </si>
  <si>
    <t>Leicestershire &amp; Rutland</t>
  </si>
  <si>
    <t>North Yorkshire &amp; York</t>
  </si>
  <si>
    <t>Halton &amp; St Helens</t>
  </si>
  <si>
    <t>2011/2012</t>
  </si>
  <si>
    <t>2010/2011</t>
  </si>
  <si>
    <t>2009/2010</t>
  </si>
  <si>
    <t>2008/2009</t>
  </si>
  <si>
    <t>2012/2013</t>
  </si>
  <si>
    <t>2013/2014</t>
  </si>
  <si>
    <t>2014/2015</t>
  </si>
  <si>
    <t>2015/2016</t>
  </si>
  <si>
    <t>2016/2017</t>
  </si>
  <si>
    <t>2017/2018</t>
  </si>
  <si>
    <t>2018/2019</t>
  </si>
  <si>
    <t>Unknown</t>
  </si>
  <si>
    <t>Non Allocated</t>
  </si>
  <si>
    <t>Fiscal year</t>
  </si>
  <si>
    <t>NHS hospital finished admission episodes with a primary or secondary diagnosis of drug related mental and behavioural disorders, by region and urban cluster</t>
  </si>
  <si>
    <t>NHS hospital admissions where there was a primary diagnosis of drug related mental health and behavioural disorders, by region and urban cluster</t>
  </si>
  <si>
    <t>Financial year</t>
  </si>
  <si>
    <t>NHS hospital admissions where a primary diagnosis of poisoning by drugs, by region and urban cluster</t>
  </si>
  <si>
    <t>Age group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</si>
  <si>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</si>
  <si>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</si>
  <si>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</si>
  <si>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</si>
  <si>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</si>
  <si>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</si>
  <si>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</si>
  <si>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</si>
  <si>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</si>
  <si>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</si>
  <si>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</si>
  <si>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Under 16</t>
  </si>
  <si>
    <t>16 to 24</t>
  </si>
  <si>
    <t>25 to 34</t>
  </si>
  <si>
    <t>35 to 44</t>
  </si>
  <si>
    <t>45 to 54</t>
  </si>
  <si>
    <t>55 to 64</t>
  </si>
  <si>
    <t>65 to 74</t>
  </si>
  <si>
    <t>75 
and over</t>
  </si>
  <si>
    <r>
      <t>All ages 
(per 100,000 population)</t>
    </r>
    <r>
      <rPr>
        <vertAlign val="superscript"/>
        <sz val="15"/>
        <rFont val="Calibri"/>
        <family val="2"/>
      </rPr>
      <t>7</t>
    </r>
  </si>
  <si>
    <t>NHS hospital finished admission episodes with a primary diagnosis of drug related mental and behavioural disorders, by age group</t>
  </si>
  <si>
    <t>All ages</t>
  </si>
  <si>
    <t>All ages (per 100k capita)</t>
  </si>
  <si>
    <t>Total admissions</t>
  </si>
  <si>
    <t>Mental and behavioural disorders due to use of opioids</t>
  </si>
  <si>
    <t>Mental and behavioural disorders due to use of cannabinoids</t>
  </si>
  <si>
    <t>Mental and behavioural disorders due to use of sedatives or hypnotics</t>
  </si>
  <si>
    <t>Mental and behavioural disorders due to use of cocaine</t>
  </si>
  <si>
    <t>Mental and behavioural disorders due to use of other stimulants, including caffeine</t>
  </si>
  <si>
    <t>Mental and behavioural disorders due to use of hallucinogens</t>
  </si>
  <si>
    <t>Mental and behavioural disorders due to use of volatile solvents</t>
  </si>
  <si>
    <t>Mental and behavioural disorders due to multiple drug use and use of other psychoactive substances</t>
  </si>
  <si>
    <t>NHS hospital finished admission episodes with a primary diagnosis of drug related mental and behavioural disorders, by primary diagnosis and year</t>
  </si>
  <si>
    <t>All diagnoses</t>
  </si>
  <si>
    <t>NHS hospital finished admission episodes with a primary or secondary diagnosis of drug related mental and behavioural disorders, by age group</t>
  </si>
  <si>
    <t>All ages  (per 100k)</t>
  </si>
  <si>
    <t xml:space="preserve"> NHS hospital finished admission episodes in England with a primary diagnosis of poisoning by drug misuse, by age group</t>
  </si>
  <si>
    <t>Poisoning: Opium</t>
  </si>
  <si>
    <t>Poisoning: Heroin</t>
  </si>
  <si>
    <t>Poisoning: Methadone</t>
  </si>
  <si>
    <t>Poisoning: Other synthetic narcotics</t>
  </si>
  <si>
    <t>Poisoning: Cocaine</t>
  </si>
  <si>
    <t>Poisoning: Other and unspecified narcotics</t>
  </si>
  <si>
    <t>Poisoning: Cannabis (derivatives)</t>
  </si>
  <si>
    <t>Poisoning: Lysergide [LSD]</t>
  </si>
  <si>
    <t>Poisoning: Other and unspecified psychodysleptics [hallucinogens]</t>
  </si>
  <si>
    <t>Poisoning: Psychostimulants with abuse potential</t>
  </si>
  <si>
    <r>
      <t>Poisoning: Other opioids</t>
    </r>
    <r>
      <rPr>
        <vertAlign val="superscript"/>
        <sz val="15"/>
        <rFont val="Calibri"/>
        <family val="2"/>
      </rPr>
      <t>5</t>
    </r>
  </si>
  <si>
    <t>Includes drugs such as codeine and morphine.</t>
  </si>
  <si>
    <t>NHS hospital finished admission episodes with a primary diagnosis of poisoning by drug misuse, by primary diagnosis and year</t>
  </si>
  <si>
    <t>Certain infectious and parasitic diseases</t>
  </si>
  <si>
    <t>Neoplasms</t>
  </si>
  <si>
    <t>Diseases of the blood and blood-forming organs and certain disorders involving the immune mechanism</t>
  </si>
  <si>
    <t>Endocrine, nutritional and metabolic diseases</t>
  </si>
  <si>
    <t>Mental and behavioural disorders</t>
  </si>
  <si>
    <t>Diseases of the nervous system</t>
  </si>
  <si>
    <t>Diseases of the eye and adnexa</t>
  </si>
  <si>
    <t>Diseases of the ear and mastoid process</t>
  </si>
  <si>
    <t>Diseases of the circulatory system</t>
  </si>
  <si>
    <t>Diseases of the respiratory system</t>
  </si>
  <si>
    <t>Diseases of the digestive system</t>
  </si>
  <si>
    <t>Diseases of the skin and subcutaneous tissue</t>
  </si>
  <si>
    <t>Diseases of the musculoskeletal system and connective tissue</t>
  </si>
  <si>
    <t>Diseases of the genitourinary system</t>
  </si>
  <si>
    <t>Pregnancy, childbirth and the puerperium</t>
  </si>
  <si>
    <t>Symptoms, signs and abnormal clinical and laboratory findings, not elsewhere classified</t>
  </si>
  <si>
    <t>Injury, poisoning and certain other consequences of external causes</t>
  </si>
  <si>
    <t>Other diagnosis codes</t>
  </si>
  <si>
    <t>NHS hospital finished admission episodes with a primary or secondary diagnosis of drug related mental and behavioural disorders, by primary diagnosis (grouped)</t>
  </si>
  <si>
    <t>Post 2012</t>
  </si>
  <si>
    <t>Cheshire East</t>
  </si>
  <si>
    <t>Cheshire West and Chester</t>
  </si>
  <si>
    <t>Halton</t>
  </si>
  <si>
    <t>St. Helens</t>
  </si>
  <si>
    <t>Tameside</t>
  </si>
  <si>
    <t>North Yorkshire</t>
  </si>
  <si>
    <t>York</t>
  </si>
  <si>
    <t>Leicestershire</t>
  </si>
  <si>
    <t>Rutland</t>
  </si>
  <si>
    <t>Bedford</t>
  </si>
  <si>
    <t>Central Bedfordshire</t>
  </si>
  <si>
    <t>Southend-on-Sea</t>
  </si>
  <si>
    <t>Thurrock</t>
  </si>
  <si>
    <t>City of London</t>
  </si>
  <si>
    <t>Hackney</t>
  </si>
  <si>
    <t>Merton</t>
  </si>
  <si>
    <t>Sutton</t>
  </si>
  <si>
    <t>Bracknell Forest</t>
  </si>
  <si>
    <t>Reading</t>
  </si>
  <si>
    <t>Slough</t>
  </si>
  <si>
    <t>Windsor and Maidenhead</t>
  </si>
  <si>
    <t>Wokingham</t>
  </si>
  <si>
    <t>Bournemouth</t>
  </si>
  <si>
    <t>Cornwall</t>
  </si>
  <si>
    <t>Isles of Scilly</t>
  </si>
  <si>
    <t>Poole</t>
  </si>
  <si>
    <t>Used</t>
  </si>
  <si>
    <t>Difference from 2008 and 2019</t>
  </si>
  <si>
    <t>Primary</t>
  </si>
  <si>
    <t>Secondary</t>
  </si>
  <si>
    <t>Misuse</t>
  </si>
  <si>
    <t>admissions per 100k -2019</t>
  </si>
  <si>
    <t>Averages per 100k -2019</t>
  </si>
  <si>
    <t>admissions -2019</t>
  </si>
  <si>
    <t>population -2019</t>
  </si>
  <si>
    <t>Tameside and Glossop</t>
  </si>
  <si>
    <t>Merton and Sutton</t>
  </si>
  <si>
    <t>rate above average?</t>
  </si>
  <si>
    <t>Has it evolved positively?</t>
  </si>
  <si>
    <t>Classification</t>
  </si>
  <si>
    <t>name</t>
  </si>
  <si>
    <t>Leicestershire and Rutland</t>
  </si>
  <si>
    <t>North Yorkshire and York</t>
  </si>
  <si>
    <t>Halton and St. Helens</t>
  </si>
  <si>
    <t>City of London and Hackney</t>
  </si>
  <si>
    <t>Cornwall and Isles of Scilly</t>
  </si>
  <si>
    <t xml:space="preserve">Bornemouth and Poole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</si>
</sst>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-#,##0\ "/>
    <numFmt numFmtId="165" formatCode="#,##0;\-#,##0;\-"/>
  </numFmts>
  <fonts count="47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5"/>
      <name val="Arial"/>
      <family val="2"/>
    </font>
    <font>
      <sz val="15"/>
      <name val="Arial"/>
      <family val="2"/>
    </font>
    <font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name val="Calibri"/>
      <family val="2"/>
    </font>
    <font>
      <sz val="15"/>
      <name val="Calibri"/>
      <family val="2"/>
    </font>
    <font>
      <sz val="15"/>
      <color theme="1"/>
      <name val="Calibri (Body)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</font>
    <font>
      <i/>
      <sz val="15"/>
      <name val="Calibri"/>
      <family val="2"/>
    </font>
    <font>
      <sz val="15"/>
      <color rgb="FF000000"/>
      <name val="Calibri"/>
      <family val="2"/>
      <scheme val="minor"/>
    </font>
    <font>
      <sz val="15"/>
      <name val="Calibri (Body)"/>
    </font>
    <font>
      <b/>
      <sz val="15"/>
      <color theme="1"/>
      <name val="Calibri"/>
      <family val="2"/>
    </font>
    <font>
      <b/>
      <sz val="15"/>
      <color rgb="FF000000"/>
      <name val="Calibri"/>
      <family val="2"/>
    </font>
    <font>
      <sz val="15"/>
      <color rgb="FF000000"/>
      <name val="Calibri"/>
      <family val="2"/>
    </font>
    <font>
      <b/>
      <sz val="15"/>
      <color theme="4"/>
      <name val="Calibri"/>
      <family val="2"/>
    </font>
    <font>
      <sz val="15"/>
      <color theme="4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5"/>
      <color theme="1"/>
      <name val="Calibri (Body)"/>
    </font>
    <font>
      <b/>
      <sz val="15"/>
      <color rgb="FF000000"/>
      <name val="Calibri (Body)"/>
    </font>
    <font>
      <b/>
      <sz val="15"/>
      <name val="Calibri (Body)"/>
    </font>
    <font>
      <sz val="15"/>
      <color rgb="FF000000"/>
      <name val="Calibri (Body)"/>
    </font>
    <font>
      <b/>
      <sz val="20"/>
      <color theme="1"/>
      <name val="Calibri"/>
      <family val="2"/>
      <scheme val="minor"/>
    </font>
    <font>
      <sz val="15"/>
      <color rgb="FF4F81BD"/>
      <name val="Calibri"/>
      <family val="2"/>
    </font>
    <font>
      <b/>
      <sz val="20"/>
      <color rgb="FF000000"/>
      <name val="Calibri"/>
      <family val="2"/>
      <scheme val="minor"/>
    </font>
    <font>
      <b/>
      <sz val="12"/>
      <name val="Arial"/>
      <family val="2"/>
    </font>
    <font>
      <vertAlign val="superscript"/>
      <sz val="15"/>
      <name val="Calibri"/>
      <family val="2"/>
    </font>
    <font>
      <b/>
      <sz val="20"/>
      <name val="Calibri"/>
      <family val="2"/>
    </font>
    <font>
      <b/>
      <sz val="12"/>
      <name val="Calibri"/>
      <family val="2"/>
    </font>
    <font>
      <u/>
      <sz val="10"/>
      <color indexed="12"/>
      <name val="Arial"/>
      <family val="2"/>
    </font>
    <font>
      <u/>
      <sz val="15"/>
      <color rgb="FF005090"/>
      <name val="Calibri"/>
      <family val="2"/>
    </font>
    <font>
      <sz val="20"/>
      <color theme="1"/>
      <name val="Calibri"/>
      <family val="2"/>
      <scheme val="minor"/>
    </font>
    <font>
      <b/>
      <sz val="20"/>
      <color rgb="FF000000"/>
      <name val="Arial"/>
      <family val="2"/>
    </font>
    <font>
      <sz val="20"/>
      <color rgb="FF000000"/>
      <name val="Arial"/>
      <family val="2"/>
    </font>
    <font>
      <sz val="20"/>
      <color rgb="FF4472C4"/>
      <name val="Arial"/>
      <family val="2"/>
    </font>
    <font>
      <b/>
      <sz val="20"/>
      <name val="Arial"/>
      <family val="2"/>
    </font>
    <font>
      <sz val="20"/>
      <color theme="1"/>
      <name val="Arial"/>
      <family val="2"/>
    </font>
    <font>
      <sz val="20"/>
      <name val="Calibri"/>
      <family val="2"/>
    </font>
    <font>
      <sz val="20"/>
      <color theme="4"/>
      <name val="Calibri"/>
      <family val="2"/>
    </font>
    <font>
      <sz val="20"/>
      <color rgb="FF4F81BD"/>
      <name val="Calibri"/>
      <family val="2"/>
    </font>
    <font>
      <sz val="20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35" fillId="0" borderId="0" applyNumberFormat="0" applyFill="0" applyBorder="0" applyAlignment="0" applyProtection="0">
      <alignment vertical="top"/>
      <protection locked="0"/>
    </xf>
  </cellStyleXfs>
  <cellXfs count="238">
    <xf numFmtId="0" fontId="0" fillId="0" borderId="0" xfId="0"/>
    <xf numFmtId="0" fontId="11" fillId="0" borderId="0" xfId="0" applyFont="1"/>
    <xf numFmtId="0" fontId="6" fillId="0" borderId="0" xfId="0" applyFont="1"/>
    <xf numFmtId="0" fontId="12" fillId="0" borderId="0" xfId="0" applyFont="1"/>
    <xf numFmtId="0" fontId="14" fillId="0" borderId="0" xfId="0" applyFont="1"/>
    <xf numFmtId="3" fontId="17" fillId="14" borderId="0" xfId="0" applyNumberFormat="1" applyFont="1" applyFill="1" applyAlignment="1">
      <alignment horizontal="left" indent="1"/>
    </xf>
    <xf numFmtId="3" fontId="18" fillId="4" borderId="0" xfId="0" applyNumberFormat="1" applyFont="1" applyFill="1" applyAlignment="1">
      <alignment horizontal="left" indent="2"/>
    </xf>
    <xf numFmtId="3" fontId="18" fillId="7" borderId="0" xfId="0" applyNumberFormat="1" applyFont="1" applyFill="1" applyAlignment="1">
      <alignment horizontal="left" indent="2"/>
    </xf>
    <xf numFmtId="0" fontId="12" fillId="5" borderId="0" xfId="0" applyFont="1" applyFill="1"/>
    <xf numFmtId="3" fontId="8" fillId="14" borderId="0" xfId="0" applyNumberFormat="1" applyFont="1" applyFill="1" applyAlignment="1">
      <alignment horizontal="left" indent="1"/>
    </xf>
    <xf numFmtId="3" fontId="18" fillId="10" borderId="0" xfId="0" applyNumberFormat="1" applyFont="1" applyFill="1" applyAlignment="1">
      <alignment horizontal="left" indent="2"/>
    </xf>
    <xf numFmtId="3" fontId="18" fillId="9" borderId="0" xfId="0" applyNumberFormat="1" applyFont="1" applyFill="1" applyAlignment="1">
      <alignment horizontal="left" indent="2"/>
    </xf>
    <xf numFmtId="3" fontId="18" fillId="13" borderId="0" xfId="0" applyNumberFormat="1" applyFont="1" applyFill="1" applyAlignment="1">
      <alignment horizontal="left" indent="2"/>
    </xf>
    <xf numFmtId="3" fontId="18" fillId="6" borderId="0" xfId="0" applyNumberFormat="1" applyFont="1" applyFill="1" applyAlignment="1">
      <alignment horizontal="left" indent="2"/>
    </xf>
    <xf numFmtId="3" fontId="9" fillId="15" borderId="0" xfId="0" applyNumberFormat="1" applyFont="1" applyFill="1" applyAlignment="1">
      <alignment horizontal="left" indent="2"/>
    </xf>
    <xf numFmtId="3" fontId="18" fillId="5" borderId="0" xfId="0" applyNumberFormat="1" applyFont="1" applyFill="1" applyAlignment="1">
      <alignment horizontal="left" indent="2"/>
    </xf>
    <xf numFmtId="3" fontId="18" fillId="11" borderId="0" xfId="0" applyNumberFormat="1" applyFont="1" applyFill="1" applyAlignment="1">
      <alignment horizontal="left" indent="2"/>
    </xf>
    <xf numFmtId="0" fontId="12" fillId="10" borderId="0" xfId="0" applyFont="1" applyFill="1"/>
    <xf numFmtId="3" fontId="12" fillId="6" borderId="0" xfId="0" applyNumberFormat="1" applyFont="1" applyFill="1" applyAlignment="1">
      <alignment horizontal="left" indent="2"/>
    </xf>
    <xf numFmtId="0" fontId="12" fillId="13" borderId="0" xfId="0" applyFont="1" applyFill="1"/>
    <xf numFmtId="3" fontId="18" fillId="12" borderId="0" xfId="0" applyNumberFormat="1" applyFont="1" applyFill="1" applyAlignment="1">
      <alignment horizontal="left" indent="2"/>
    </xf>
    <xf numFmtId="0" fontId="12" fillId="8" borderId="0" xfId="0" applyFont="1" applyFill="1" applyAlignment="1">
      <alignment horizontal="left"/>
    </xf>
    <xf numFmtId="165" fontId="9" fillId="0" borderId="0" xfId="2" applyNumberFormat="1" applyFont="1" applyFill="1" applyBorder="1" applyAlignment="1">
      <alignment horizontal="right"/>
    </xf>
    <xf numFmtId="164" fontId="9" fillId="0" borderId="0" xfId="2" applyNumberFormat="1" applyFont="1" applyFill="1" applyBorder="1"/>
    <xf numFmtId="0" fontId="11" fillId="14" borderId="0" xfId="0" applyFont="1" applyFill="1"/>
    <xf numFmtId="0" fontId="0" fillId="0" borderId="0" xfId="0" applyFill="1"/>
    <xf numFmtId="165" fontId="0" fillId="0" borderId="0" xfId="0" applyNumberFormat="1"/>
    <xf numFmtId="0" fontId="12" fillId="0" borderId="0" xfId="0" applyFont="1" applyFill="1"/>
    <xf numFmtId="164" fontId="0" fillId="0" borderId="0" xfId="0" applyNumberFormat="1"/>
    <xf numFmtId="165" fontId="22" fillId="0" borderId="0" xfId="0" applyNumberFormat="1" applyFont="1"/>
    <xf numFmtId="3" fontId="12" fillId="4" borderId="0" xfId="0" applyNumberFormat="1" applyFont="1" applyFill="1" applyAlignment="1">
      <alignment horizontal="left" indent="2"/>
    </xf>
    <xf numFmtId="165" fontId="10" fillId="0" borderId="0" xfId="0" applyNumberFormat="1" applyFont="1"/>
    <xf numFmtId="165" fontId="15" fillId="0" borderId="0" xfId="2" applyNumberFormat="1" applyFont="1" applyFill="1" applyBorder="1" applyAlignment="1">
      <alignment horizontal="right"/>
    </xf>
    <xf numFmtId="164" fontId="15" fillId="0" borderId="0" xfId="2" applyNumberFormat="1" applyFont="1" applyFill="1" applyBorder="1"/>
    <xf numFmtId="165" fontId="10" fillId="0" borderId="0" xfId="0" applyNumberFormat="1" applyFont="1" applyFill="1"/>
    <xf numFmtId="165" fontId="6" fillId="0" borderId="0" xfId="0" applyNumberFormat="1" applyFont="1"/>
    <xf numFmtId="165" fontId="6" fillId="0" borderId="0" xfId="0" applyNumberFormat="1" applyFont="1" applyFill="1"/>
    <xf numFmtId="0" fontId="6" fillId="16" borderId="0" xfId="0" applyFont="1" applyFill="1"/>
    <xf numFmtId="0" fontId="6" fillId="0" borderId="0" xfId="0" applyFont="1" applyFill="1"/>
    <xf numFmtId="0" fontId="14" fillId="0" borderId="0" xfId="0" applyFont="1" applyFill="1"/>
    <xf numFmtId="0" fontId="23" fillId="14" borderId="0" xfId="0" applyFont="1" applyFill="1"/>
    <xf numFmtId="3" fontId="18" fillId="16" borderId="0" xfId="0" applyNumberFormat="1" applyFont="1" applyFill="1" applyAlignment="1">
      <alignment horizontal="left" indent="2"/>
    </xf>
    <xf numFmtId="0" fontId="14" fillId="16" borderId="0" xfId="0" applyFont="1" applyFill="1"/>
    <xf numFmtId="0" fontId="14" fillId="0" borderId="0" xfId="0" applyFont="1" applyFill="1" applyAlignment="1">
      <alignment horizontal="right"/>
    </xf>
    <xf numFmtId="0" fontId="14" fillId="16" borderId="0" xfId="0" applyFont="1" applyFill="1" applyAlignment="1">
      <alignment horizontal="right"/>
    </xf>
    <xf numFmtId="0" fontId="21" fillId="0" borderId="0" xfId="0" applyFont="1"/>
    <xf numFmtId="0" fontId="10" fillId="0" borderId="0" xfId="0" applyFont="1"/>
    <xf numFmtId="0" fontId="10" fillId="0" borderId="0" xfId="0" applyFont="1" applyFill="1"/>
    <xf numFmtId="0" fontId="24" fillId="14" borderId="0" xfId="0" applyFont="1" applyFill="1"/>
    <xf numFmtId="3" fontId="25" fillId="14" borderId="0" xfId="0" applyNumberFormat="1" applyFont="1" applyFill="1" applyAlignment="1">
      <alignment horizontal="left" indent="1"/>
    </xf>
    <xf numFmtId="3" fontId="27" fillId="4" borderId="0" xfId="0" applyNumberFormat="1" applyFont="1" applyFill="1" applyAlignment="1">
      <alignment horizontal="left" indent="2"/>
    </xf>
    <xf numFmtId="3" fontId="27" fillId="7" borderId="0" xfId="0" applyNumberFormat="1" applyFont="1" applyFill="1" applyAlignment="1">
      <alignment horizontal="left" indent="2"/>
    </xf>
    <xf numFmtId="0" fontId="10" fillId="5" borderId="0" xfId="0" applyFont="1" applyFill="1"/>
    <xf numFmtId="3" fontId="26" fillId="14" borderId="0" xfId="0" applyNumberFormat="1" applyFont="1" applyFill="1" applyAlignment="1">
      <alignment horizontal="left" indent="1"/>
    </xf>
    <xf numFmtId="3" fontId="27" fillId="10" borderId="0" xfId="0" applyNumberFormat="1" applyFont="1" applyFill="1" applyAlignment="1">
      <alignment horizontal="left" indent="2"/>
    </xf>
    <xf numFmtId="3" fontId="27" fillId="9" borderId="0" xfId="0" applyNumberFormat="1" applyFont="1" applyFill="1" applyAlignment="1">
      <alignment horizontal="left" indent="2"/>
    </xf>
    <xf numFmtId="3" fontId="27" fillId="13" borderId="0" xfId="0" applyNumberFormat="1" applyFont="1" applyFill="1" applyAlignment="1">
      <alignment horizontal="left" indent="2"/>
    </xf>
    <xf numFmtId="3" fontId="27" fillId="6" borderId="0" xfId="0" applyNumberFormat="1" applyFont="1" applyFill="1" applyAlignment="1">
      <alignment horizontal="left" indent="2"/>
    </xf>
    <xf numFmtId="3" fontId="15" fillId="15" borderId="0" xfId="0" applyNumberFormat="1" applyFont="1" applyFill="1" applyAlignment="1">
      <alignment horizontal="left" indent="2"/>
    </xf>
    <xf numFmtId="3" fontId="27" fillId="5" borderId="0" xfId="0" applyNumberFormat="1" applyFont="1" applyFill="1" applyAlignment="1">
      <alignment horizontal="left" indent="2"/>
    </xf>
    <xf numFmtId="3" fontId="27" fillId="11" borderId="0" xfId="0" applyNumberFormat="1" applyFont="1" applyFill="1" applyAlignment="1">
      <alignment horizontal="left" indent="2"/>
    </xf>
    <xf numFmtId="0" fontId="10" fillId="10" borderId="0" xfId="0" applyFont="1" applyFill="1"/>
    <xf numFmtId="3" fontId="10" fillId="6" borderId="0" xfId="0" applyNumberFormat="1" applyFont="1" applyFill="1" applyAlignment="1">
      <alignment horizontal="left" indent="2"/>
    </xf>
    <xf numFmtId="3" fontId="10" fillId="4" borderId="0" xfId="0" applyNumberFormat="1" applyFont="1" applyFill="1" applyAlignment="1">
      <alignment horizontal="left" indent="2"/>
    </xf>
    <xf numFmtId="0" fontId="10" fillId="13" borderId="0" xfId="0" applyFont="1" applyFill="1"/>
    <xf numFmtId="3" fontId="27" fillId="12" borderId="0" xfId="0" applyNumberFormat="1" applyFont="1" applyFill="1" applyAlignment="1">
      <alignment horizontal="left" indent="2"/>
    </xf>
    <xf numFmtId="0" fontId="10" fillId="8" borderId="0" xfId="0" applyFont="1" applyFill="1" applyAlignment="1">
      <alignment horizontal="left"/>
    </xf>
    <xf numFmtId="0" fontId="11" fillId="17" borderId="2" xfId="0" applyFont="1" applyFill="1" applyBorder="1"/>
    <xf numFmtId="0" fontId="8" fillId="14" borderId="0" xfId="2" applyNumberFormat="1" applyFont="1" applyFill="1" applyBorder="1" applyAlignment="1">
      <alignment horizontal="right"/>
    </xf>
    <xf numFmtId="0" fontId="8" fillId="14" borderId="0" xfId="2" applyNumberFormat="1" applyFont="1" applyFill="1" applyBorder="1"/>
    <xf numFmtId="0" fontId="19" fillId="0" borderId="0" xfId="2" applyNumberFormat="1" applyFont="1" applyFill="1" applyBorder="1" applyAlignment="1">
      <alignment horizontal="right"/>
    </xf>
    <xf numFmtId="0" fontId="19" fillId="0" borderId="0" xfId="2" applyNumberFormat="1" applyFont="1" applyFill="1" applyBorder="1"/>
    <xf numFmtId="0" fontId="11" fillId="14" borderId="0" xfId="0" applyNumberFormat="1" applyFont="1" applyFill="1"/>
    <xf numFmtId="0" fontId="9" fillId="0" borderId="0" xfId="2" applyNumberFormat="1" applyFont="1" applyFill="1" applyBorder="1" applyAlignment="1">
      <alignment horizontal="right"/>
    </xf>
    <xf numFmtId="0" fontId="9" fillId="0" borderId="0" xfId="2" applyNumberFormat="1" applyFont="1" applyFill="1" applyBorder="1"/>
    <xf numFmtId="0" fontId="20" fillId="0" borderId="0" xfId="2" applyNumberFormat="1" applyFont="1" applyFill="1" applyBorder="1" applyAlignment="1">
      <alignment horizontal="right"/>
    </xf>
    <xf numFmtId="0" fontId="20" fillId="0" borderId="0" xfId="2" applyNumberFormat="1" applyFont="1" applyFill="1" applyBorder="1"/>
    <xf numFmtId="0" fontId="0" fillId="0" borderId="0" xfId="0" applyNumberFormat="1"/>
    <xf numFmtId="0" fontId="9" fillId="3" borderId="0" xfId="2" applyNumberFormat="1" applyFont="1" applyFill="1" applyBorder="1" applyAlignment="1">
      <alignment horizontal="right"/>
    </xf>
    <xf numFmtId="0" fontId="6" fillId="0" borderId="0" xfId="0" applyNumberFormat="1" applyFont="1"/>
    <xf numFmtId="0" fontId="11" fillId="16" borderId="0" xfId="0" applyFont="1" applyFill="1"/>
    <xf numFmtId="0" fontId="23" fillId="16" borderId="0" xfId="0" applyFont="1" applyFill="1"/>
    <xf numFmtId="0" fontId="28" fillId="0" borderId="0" xfId="0" applyFont="1"/>
    <xf numFmtId="0" fontId="9" fillId="0" borderId="0" xfId="2" applyNumberFormat="1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20" fillId="0" borderId="0" xfId="2" applyNumberFormat="1" applyFont="1" applyFill="1" applyAlignment="1">
      <alignment horizontal="right"/>
    </xf>
    <xf numFmtId="0" fontId="29" fillId="0" borderId="0" xfId="0" applyNumberFormat="1" applyFont="1" applyFill="1" applyAlignment="1">
      <alignment horizontal="right"/>
    </xf>
    <xf numFmtId="0" fontId="8" fillId="14" borderId="0" xfId="2" applyNumberFormat="1" applyFont="1" applyFill="1" applyAlignment="1">
      <alignment horizontal="right"/>
    </xf>
    <xf numFmtId="0" fontId="8" fillId="14" borderId="0" xfId="0" applyNumberFormat="1" applyFont="1" applyFill="1" applyAlignment="1">
      <alignment horizontal="right"/>
    </xf>
    <xf numFmtId="3" fontId="27" fillId="16" borderId="0" xfId="0" applyNumberFormat="1" applyFont="1" applyFill="1" applyAlignment="1">
      <alignment horizontal="left" indent="2"/>
    </xf>
    <xf numFmtId="0" fontId="9" fillId="16" borderId="0" xfId="2" applyNumberFormat="1" applyFont="1" applyFill="1" applyAlignment="1">
      <alignment horizontal="right"/>
    </xf>
    <xf numFmtId="0" fontId="9" fillId="0" borderId="0" xfId="0" applyNumberFormat="1" applyFont="1" applyFill="1"/>
    <xf numFmtId="0" fontId="0" fillId="0" borderId="0" xfId="0" applyNumberFormat="1" applyFill="1"/>
    <xf numFmtId="0" fontId="5" fillId="0" borderId="0" xfId="0" applyNumberFormat="1" applyFont="1" applyFill="1"/>
    <xf numFmtId="0" fontId="12" fillId="0" borderId="0" xfId="0" applyNumberFormat="1" applyFont="1" applyFill="1" applyAlignment="1">
      <alignment horizontal="right"/>
    </xf>
    <xf numFmtId="0" fontId="5" fillId="0" borderId="0" xfId="0" applyNumberFormat="1" applyFont="1" applyFill="1" applyAlignment="1">
      <alignment horizontal="right"/>
    </xf>
    <xf numFmtId="0" fontId="8" fillId="14" borderId="0" xfId="0" applyNumberFormat="1" applyFont="1" applyFill="1"/>
    <xf numFmtId="0" fontId="4" fillId="14" borderId="0" xfId="0" applyNumberFormat="1" applyFont="1" applyFill="1"/>
    <xf numFmtId="0" fontId="9" fillId="16" borderId="0" xfId="0" applyNumberFormat="1" applyFont="1" applyFill="1"/>
    <xf numFmtId="0" fontId="11" fillId="0" borderId="0" xfId="0" applyFont="1" applyFill="1"/>
    <xf numFmtId="3" fontId="25" fillId="16" borderId="0" xfId="0" applyNumberFormat="1" applyFont="1" applyFill="1" applyAlignment="1">
      <alignment horizontal="left" indent="2"/>
    </xf>
    <xf numFmtId="0" fontId="9" fillId="0" borderId="0" xfId="0" applyNumberFormat="1" applyFont="1" applyFill="1" applyBorder="1"/>
    <xf numFmtId="3" fontId="25" fillId="0" borderId="0" xfId="0" applyNumberFormat="1" applyFont="1" applyFill="1" applyAlignment="1">
      <alignment horizontal="left" indent="2"/>
    </xf>
    <xf numFmtId="3" fontId="6" fillId="0" borderId="0" xfId="0" applyNumberFormat="1" applyFont="1"/>
    <xf numFmtId="0" fontId="9" fillId="3" borderId="0" xfId="2" applyNumberFormat="1" applyFont="1" applyFill="1" applyAlignment="1">
      <alignment horizontal="right"/>
    </xf>
    <xf numFmtId="0" fontId="10" fillId="0" borderId="0" xfId="0" applyNumberFormat="1" applyFont="1" applyFill="1" applyAlignment="1">
      <alignment horizontal="right"/>
    </xf>
    <xf numFmtId="0" fontId="15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0" fontId="23" fillId="17" borderId="0" xfId="0" applyFont="1" applyFill="1"/>
    <xf numFmtId="0" fontId="30" fillId="0" borderId="0" xfId="0" applyFont="1"/>
    <xf numFmtId="0" fontId="31" fillId="0" borderId="0" xfId="2" applyFont="1" applyAlignment="1">
      <alignment horizontal="left" vertical="center" wrapText="1"/>
    </xf>
    <xf numFmtId="3" fontId="2" fillId="0" borderId="0" xfId="2" applyNumberFormat="1" applyFont="1"/>
    <xf numFmtId="0" fontId="9" fillId="0" borderId="0" xfId="2" applyFont="1"/>
    <xf numFmtId="0" fontId="8" fillId="0" borderId="0" xfId="2" applyFont="1" applyAlignment="1">
      <alignment horizontal="left" vertical="center" wrapText="1"/>
    </xf>
    <xf numFmtId="0" fontId="8" fillId="0" borderId="0" xfId="2" applyFont="1"/>
    <xf numFmtId="3" fontId="8" fillId="0" borderId="0" xfId="2" applyNumberFormat="1" applyFont="1"/>
    <xf numFmtId="3" fontId="9" fillId="0" borderId="0" xfId="2" applyNumberFormat="1" applyFont="1"/>
    <xf numFmtId="0" fontId="9" fillId="0" borderId="1" xfId="2" applyFont="1" applyBorder="1" applyAlignment="1">
      <alignment horizontal="right" wrapText="1"/>
    </xf>
    <xf numFmtId="0" fontId="12" fillId="0" borderId="0" xfId="0" applyFont="1" applyFill="1" applyBorder="1"/>
    <xf numFmtId="0" fontId="8" fillId="0" borderId="0" xfId="2" applyFont="1" applyFill="1" applyBorder="1"/>
    <xf numFmtId="0" fontId="8" fillId="0" borderId="1" xfId="2" applyFont="1" applyBorder="1" applyAlignment="1">
      <alignment horizontal="left" wrapText="1"/>
    </xf>
    <xf numFmtId="0" fontId="9" fillId="0" borderId="0" xfId="2" applyFont="1" applyAlignment="1">
      <alignment horizontal="left" wrapText="1"/>
    </xf>
    <xf numFmtId="0" fontId="34" fillId="0" borderId="0" xfId="2" applyFont="1" applyAlignment="1">
      <alignment horizontal="left" vertical="center" wrapText="1"/>
    </xf>
    <xf numFmtId="0" fontId="16" fillId="0" borderId="1" xfId="0" applyFont="1" applyFill="1" applyBorder="1" applyAlignment="1">
      <alignment horizontal="left"/>
    </xf>
    <xf numFmtId="0" fontId="8" fillId="0" borderId="0" xfId="2" applyFont="1" applyFill="1" applyAlignment="1">
      <alignment horizontal="left"/>
    </xf>
    <xf numFmtId="3" fontId="9" fillId="0" borderId="0" xfId="2" applyNumberFormat="1" applyFont="1" applyFill="1"/>
    <xf numFmtId="3" fontId="9" fillId="0" borderId="0" xfId="2" applyNumberFormat="1" applyFont="1" applyFill="1" applyAlignment="1">
      <alignment horizontal="left"/>
    </xf>
    <xf numFmtId="0" fontId="8" fillId="0" borderId="3" xfId="2" applyFont="1" applyFill="1" applyBorder="1" applyAlignment="1">
      <alignment horizontal="right"/>
    </xf>
    <xf numFmtId="0" fontId="16" fillId="0" borderId="1" xfId="0" applyFont="1" applyFill="1" applyBorder="1" applyAlignment="1">
      <alignment horizontal="right"/>
    </xf>
    <xf numFmtId="49" fontId="8" fillId="0" borderId="1" xfId="2" applyNumberFormat="1" applyFont="1" applyFill="1" applyBorder="1" applyAlignment="1">
      <alignment horizontal="right"/>
    </xf>
    <xf numFmtId="0" fontId="9" fillId="0" borderId="0" xfId="2" applyFont="1" applyBorder="1"/>
    <xf numFmtId="49" fontId="9" fillId="0" borderId="0" xfId="1" applyNumberFormat="1" applyFont="1" applyBorder="1" applyAlignment="1">
      <alignment horizontal="right" vertical="center"/>
    </xf>
    <xf numFmtId="0" fontId="8" fillId="0" borderId="0" xfId="2" applyFont="1" applyBorder="1"/>
    <xf numFmtId="3" fontId="9" fillId="0" borderId="0" xfId="2" applyNumberFormat="1" applyFont="1" applyBorder="1"/>
    <xf numFmtId="0" fontId="12" fillId="0" borderId="0" xfId="0" applyFont="1" applyBorder="1"/>
    <xf numFmtId="3" fontId="8" fillId="0" borderId="0" xfId="2" applyNumberFormat="1" applyFont="1" applyFill="1" applyBorder="1" applyAlignment="1">
      <alignment wrapText="1"/>
    </xf>
    <xf numFmtId="3" fontId="9" fillId="0" borderId="0" xfId="2" applyNumberFormat="1" applyFont="1" applyFill="1" applyBorder="1" applyAlignment="1">
      <alignment horizontal="right" wrapText="1"/>
    </xf>
    <xf numFmtId="0" fontId="9" fillId="0" borderId="0" xfId="2" applyFont="1" applyFill="1" applyBorder="1" applyAlignment="1">
      <alignment horizontal="right" wrapText="1"/>
    </xf>
    <xf numFmtId="0" fontId="9" fillId="0" borderId="0" xfId="2" applyFont="1" applyFill="1" applyBorder="1"/>
    <xf numFmtId="3" fontId="9" fillId="0" borderId="0" xfId="2" applyNumberFormat="1" applyFont="1" applyFill="1" applyBorder="1"/>
    <xf numFmtId="3" fontId="8" fillId="0" borderId="0" xfId="2" applyNumberFormat="1" applyFont="1" applyFill="1" applyBorder="1"/>
    <xf numFmtId="0" fontId="9" fillId="0" borderId="0" xfId="2" applyFont="1" applyFill="1" applyBorder="1" applyAlignment="1">
      <alignment horizontal="left"/>
    </xf>
    <xf numFmtId="0" fontId="0" fillId="0" borderId="0" xfId="0" applyFill="1" applyBorder="1"/>
    <xf numFmtId="0" fontId="36" fillId="0" borderId="0" xfId="4" applyFont="1" applyBorder="1" applyAlignment="1" applyProtection="1">
      <alignment vertical="top" wrapText="1"/>
    </xf>
    <xf numFmtId="0" fontId="8" fillId="0" borderId="0" xfId="2" applyFont="1" applyBorder="1" applyAlignment="1">
      <alignment horizontal="left"/>
    </xf>
    <xf numFmtId="3" fontId="8" fillId="0" borderId="0" xfId="2" applyNumberFormat="1" applyFont="1" applyBorder="1" applyAlignment="1">
      <alignment horizontal="right" wrapText="1"/>
    </xf>
    <xf numFmtId="0" fontId="8" fillId="0" borderId="0" xfId="2" applyNumberFormat="1" applyFont="1" applyBorder="1" applyAlignment="1">
      <alignment horizontal="right" wrapText="1"/>
    </xf>
    <xf numFmtId="0" fontId="8" fillId="0" borderId="0" xfId="2" applyFont="1" applyBorder="1" applyAlignment="1">
      <alignment horizontal="right" wrapText="1"/>
    </xf>
    <xf numFmtId="0" fontId="9" fillId="0" borderId="0" xfId="2" applyFont="1" applyBorder="1" applyAlignment="1">
      <alignment horizontal="left" wrapText="1"/>
    </xf>
    <xf numFmtId="0" fontId="16" fillId="2" borderId="0" xfId="0" applyFont="1" applyFill="1" applyBorder="1" applyAlignment="1">
      <alignment horizontal="left"/>
    </xf>
    <xf numFmtId="0" fontId="8" fillId="0" borderId="0" xfId="2" applyFont="1" applyBorder="1" applyAlignment="1">
      <alignment horizontal="right"/>
    </xf>
    <xf numFmtId="3" fontId="9" fillId="0" borderId="0" xfId="2" applyNumberFormat="1" applyFont="1" applyBorder="1" applyAlignment="1">
      <alignment horizontal="left"/>
    </xf>
    <xf numFmtId="0" fontId="16" fillId="2" borderId="0" xfId="0" applyFont="1" applyFill="1" applyBorder="1" applyAlignment="1">
      <alignment horizontal="right"/>
    </xf>
    <xf numFmtId="49" fontId="8" fillId="0" borderId="0" xfId="2" applyNumberFormat="1" applyFont="1" applyBorder="1" applyAlignment="1">
      <alignment horizontal="right"/>
    </xf>
    <xf numFmtId="0" fontId="9" fillId="0" borderId="0" xfId="2" applyFont="1" applyAlignment="1">
      <alignment vertical="top"/>
    </xf>
    <xf numFmtId="0" fontId="8" fillId="0" borderId="0" xfId="2" applyNumberFormat="1" applyFont="1" applyBorder="1"/>
    <xf numFmtId="0" fontId="9" fillId="0" borderId="0" xfId="2" applyNumberFormat="1" applyFont="1" applyBorder="1"/>
    <xf numFmtId="0" fontId="8" fillId="0" borderId="0" xfId="2" applyNumberFormat="1" applyFont="1" applyFill="1"/>
    <xf numFmtId="0" fontId="9" fillId="0" borderId="0" xfId="2" applyNumberFormat="1" applyFont="1" applyFill="1"/>
    <xf numFmtId="0" fontId="9" fillId="0" borderId="0" xfId="2" applyNumberFormat="1" applyFont="1" applyBorder="1" applyAlignment="1">
      <alignment horizontal="right"/>
    </xf>
    <xf numFmtId="0" fontId="13" fillId="0" borderId="0" xfId="2" applyNumberFormat="1" applyFont="1" applyBorder="1"/>
    <xf numFmtId="0" fontId="8" fillId="0" borderId="0" xfId="2" applyNumberFormat="1" applyFont="1" applyFill="1" applyBorder="1"/>
    <xf numFmtId="0" fontId="8" fillId="0" borderId="0" xfId="2" applyNumberFormat="1" applyFont="1" applyFill="1" applyBorder="1" applyAlignment="1">
      <alignment horizontal="right"/>
    </xf>
    <xf numFmtId="0" fontId="13" fillId="0" borderId="0" xfId="2" applyNumberFormat="1" applyFont="1" applyFill="1" applyBorder="1"/>
    <xf numFmtId="0" fontId="8" fillId="0" borderId="0" xfId="2" applyNumberFormat="1" applyFont="1"/>
    <xf numFmtId="0" fontId="9" fillId="0" borderId="0" xfId="2" applyNumberFormat="1" applyFont="1"/>
    <xf numFmtId="0" fontId="9" fillId="0" borderId="0" xfId="2" applyNumberFormat="1" applyFont="1" applyAlignment="1">
      <alignment horizontal="right"/>
    </xf>
    <xf numFmtId="0" fontId="13" fillId="0" borderId="0" xfId="2" applyNumberFormat="1" applyFont="1" applyAlignment="1">
      <alignment horizontal="right"/>
    </xf>
    <xf numFmtId="0" fontId="16" fillId="2" borderId="3" xfId="0" applyFont="1" applyFill="1" applyBorder="1" applyAlignment="1">
      <alignment horizontal="left"/>
    </xf>
    <xf numFmtId="0" fontId="8" fillId="0" borderId="3" xfId="2" applyFont="1" applyBorder="1" applyAlignment="1">
      <alignment horizontal="right"/>
    </xf>
    <xf numFmtId="0" fontId="37" fillId="0" borderId="0" xfId="0" applyFont="1"/>
    <xf numFmtId="3" fontId="38" fillId="14" borderId="0" xfId="0" applyNumberFormat="1" applyFont="1" applyFill="1" applyAlignment="1">
      <alignment horizontal="left" indent="1"/>
    </xf>
    <xf numFmtId="3" fontId="39" fillId="4" borderId="0" xfId="0" applyNumberFormat="1" applyFont="1" applyFill="1" applyAlignment="1">
      <alignment horizontal="left" indent="2"/>
    </xf>
    <xf numFmtId="3" fontId="39" fillId="7" borderId="0" xfId="0" applyNumberFormat="1" applyFont="1" applyFill="1" applyAlignment="1">
      <alignment horizontal="left" indent="2"/>
    </xf>
    <xf numFmtId="0" fontId="37" fillId="5" borderId="0" xfId="0" applyFont="1" applyFill="1"/>
    <xf numFmtId="0" fontId="40" fillId="0" borderId="0" xfId="0" applyFont="1" applyAlignment="1">
      <alignment horizontal="left" vertical="top" indent="1"/>
    </xf>
    <xf numFmtId="3" fontId="41" fillId="14" borderId="0" xfId="0" applyNumberFormat="1" applyFont="1" applyFill="1" applyAlignment="1">
      <alignment horizontal="left" indent="1"/>
    </xf>
    <xf numFmtId="3" fontId="39" fillId="10" borderId="0" xfId="0" applyNumberFormat="1" applyFont="1" applyFill="1" applyAlignment="1">
      <alignment horizontal="left" indent="2"/>
    </xf>
    <xf numFmtId="3" fontId="39" fillId="18" borderId="0" xfId="0" applyNumberFormat="1" applyFont="1" applyFill="1" applyAlignment="1">
      <alignment horizontal="left" indent="2"/>
    </xf>
    <xf numFmtId="3" fontId="39" fillId="9" borderId="0" xfId="0" applyNumberFormat="1" applyFont="1" applyFill="1" applyAlignment="1">
      <alignment horizontal="left" indent="2"/>
    </xf>
    <xf numFmtId="3" fontId="39" fillId="13" borderId="0" xfId="0" applyNumberFormat="1" applyFont="1" applyFill="1" applyAlignment="1">
      <alignment horizontal="left" indent="2"/>
    </xf>
    <xf numFmtId="3" fontId="39" fillId="6" borderId="0" xfId="0" applyNumberFormat="1" applyFont="1" applyFill="1" applyAlignment="1">
      <alignment horizontal="left" indent="2"/>
    </xf>
    <xf numFmtId="3" fontId="39" fillId="19" borderId="0" xfId="0" applyNumberFormat="1" applyFont="1" applyFill="1" applyAlignment="1">
      <alignment horizontal="left" indent="2"/>
    </xf>
    <xf numFmtId="3" fontId="39" fillId="20" borderId="0" xfId="0" applyNumberFormat="1" applyFont="1" applyFill="1" applyAlignment="1">
      <alignment horizontal="left" indent="2"/>
    </xf>
    <xf numFmtId="3" fontId="39" fillId="5" borderId="0" xfId="0" applyNumberFormat="1" applyFont="1" applyFill="1" applyAlignment="1">
      <alignment horizontal="left" indent="2"/>
    </xf>
    <xf numFmtId="3" fontId="40" fillId="0" borderId="0" xfId="0" applyNumberFormat="1" applyFont="1" applyAlignment="1">
      <alignment horizontal="left" indent="3"/>
    </xf>
    <xf numFmtId="3" fontId="40" fillId="0" borderId="0" xfId="0" applyNumberFormat="1" applyFont="1" applyAlignment="1">
      <alignment horizontal="left" indent="1"/>
    </xf>
    <xf numFmtId="3" fontId="39" fillId="11" borderId="0" xfId="0" applyNumberFormat="1" applyFont="1" applyFill="1" applyAlignment="1">
      <alignment horizontal="left" indent="2"/>
    </xf>
    <xf numFmtId="0" fontId="40" fillId="0" borderId="0" xfId="0" applyFont="1" applyAlignment="1">
      <alignment horizontal="left" vertical="center" indent="1"/>
    </xf>
    <xf numFmtId="0" fontId="37" fillId="10" borderId="0" xfId="0" applyFont="1" applyFill="1"/>
    <xf numFmtId="3" fontId="42" fillId="6" borderId="0" xfId="0" applyNumberFormat="1" applyFont="1" applyFill="1" applyAlignment="1">
      <alignment horizontal="left" indent="2"/>
    </xf>
    <xf numFmtId="0" fontId="37" fillId="13" borderId="0" xfId="0" applyFont="1" applyFill="1"/>
    <xf numFmtId="3" fontId="39" fillId="8" borderId="0" xfId="0" applyNumberFormat="1" applyFont="1" applyFill="1" applyAlignment="1">
      <alignment horizontal="left" indent="2"/>
    </xf>
    <xf numFmtId="0" fontId="37" fillId="8" borderId="0" xfId="0" applyFont="1" applyFill="1" applyAlignment="1">
      <alignment horizontal="left"/>
    </xf>
    <xf numFmtId="0" fontId="37" fillId="0" borderId="0" xfId="0" applyFont="1" applyFill="1"/>
    <xf numFmtId="3" fontId="38" fillId="0" borderId="0" xfId="0" applyNumberFormat="1" applyFont="1" applyFill="1" applyAlignment="1">
      <alignment horizontal="left" indent="1"/>
    </xf>
    <xf numFmtId="3" fontId="39" fillId="0" borderId="0" xfId="0" applyNumberFormat="1" applyFont="1" applyFill="1" applyAlignment="1">
      <alignment horizontal="left" indent="2"/>
    </xf>
    <xf numFmtId="3" fontId="41" fillId="0" borderId="0" xfId="0" applyNumberFormat="1" applyFont="1" applyFill="1" applyAlignment="1">
      <alignment horizontal="left" indent="1"/>
    </xf>
    <xf numFmtId="3" fontId="42" fillId="0" borderId="0" xfId="0" applyNumberFormat="1" applyFont="1" applyFill="1" applyAlignment="1">
      <alignment horizontal="left" indent="2"/>
    </xf>
    <xf numFmtId="0" fontId="37" fillId="0" borderId="0" xfId="0" applyFont="1" applyFill="1" applyAlignment="1">
      <alignment horizontal="left"/>
    </xf>
    <xf numFmtId="164" fontId="33" fillId="0" borderId="0" xfId="2" applyNumberFormat="1" applyFont="1"/>
    <xf numFmtId="164" fontId="43" fillId="0" borderId="0" xfId="2" applyNumberFormat="1" applyFont="1"/>
    <xf numFmtId="164" fontId="44" fillId="0" borderId="0" xfId="2" applyNumberFormat="1" applyFont="1"/>
    <xf numFmtId="164" fontId="33" fillId="0" borderId="0" xfId="0" applyNumberFormat="1" applyFont="1" applyFill="1" applyAlignment="1">
      <alignment horizontal="right"/>
    </xf>
    <xf numFmtId="164" fontId="43" fillId="0" borderId="0" xfId="0" applyNumberFormat="1" applyFont="1" applyFill="1" applyAlignment="1">
      <alignment horizontal="right"/>
    </xf>
    <xf numFmtId="164" fontId="45" fillId="0" borderId="0" xfId="0" applyNumberFormat="1" applyFont="1" applyFill="1" applyAlignment="1">
      <alignment horizontal="right"/>
    </xf>
    <xf numFmtId="164" fontId="33" fillId="0" borderId="0" xfId="2" applyNumberFormat="1" applyFont="1" applyAlignment="1">
      <alignment horizontal="right"/>
    </xf>
    <xf numFmtId="164" fontId="43" fillId="0" borderId="0" xfId="2" applyNumberFormat="1" applyFont="1" applyAlignment="1">
      <alignment horizontal="right"/>
    </xf>
    <xf numFmtId="164" fontId="44" fillId="0" borderId="0" xfId="2" applyNumberFormat="1" applyFont="1" applyAlignment="1">
      <alignment horizontal="right"/>
    </xf>
    <xf numFmtId="164" fontId="37" fillId="0" borderId="0" xfId="0" applyNumberFormat="1" applyFont="1"/>
    <xf numFmtId="0" fontId="46" fillId="0" borderId="0" xfId="0" applyFont="1"/>
    <xf numFmtId="3" fontId="39" fillId="0" borderId="0" xfId="0" applyNumberFormat="1" applyFont="1" applyFill="1" applyAlignment="1">
      <alignment horizontal="left" indent="1"/>
    </xf>
    <xf numFmtId="164" fontId="33" fillId="0" borderId="0" xfId="2" applyNumberFormat="1" applyFont="1" applyBorder="1"/>
    <xf numFmtId="164" fontId="43" fillId="0" borderId="0" xfId="2" applyNumberFormat="1" applyFont="1" applyBorder="1"/>
    <xf numFmtId="164" fontId="44" fillId="0" borderId="0" xfId="2" applyNumberFormat="1" applyFont="1" applyBorder="1"/>
    <xf numFmtId="3" fontId="39" fillId="21" borderId="0" xfId="0" applyNumberFormat="1" applyFont="1" applyFill="1" applyAlignment="1">
      <alignment horizontal="left" indent="2"/>
    </xf>
    <xf numFmtId="0" fontId="33" fillId="0" borderId="0" xfId="2" applyFont="1" applyAlignment="1">
      <alignment horizontal="left" vertical="center" wrapText="1"/>
    </xf>
    <xf numFmtId="0" fontId="9" fillId="0" borderId="0" xfId="2" applyFont="1" applyFill="1" applyBorder="1" applyAlignment="1">
      <alignment horizontal="left" wrapText="1"/>
    </xf>
    <xf numFmtId="0" fontId="33" fillId="0" borderId="0" xfId="2" applyFont="1" applyBorder="1" applyAlignment="1">
      <alignment horizontal="left" vertical="center" wrapText="1"/>
    </xf>
    <xf numFmtId="0" fontId="8" fillId="0" borderId="0" xfId="2" applyFont="1" applyBorder="1" applyAlignment="1">
      <alignment horizontal="center" vertical="center"/>
    </xf>
    <xf numFmtId="0" fontId="37" fillId="0" borderId="0" xfId="0" applyFont="1" applyFill="1" applyAlignment="1">
      <alignment horizontal="right"/>
    </xf>
    <xf numFmtId="3" fontId="39" fillId="0" borderId="0" xfId="0" applyNumberFormat="1" applyFont="1" applyFill="1" applyAlignment="1">
      <alignment horizontal="right" indent="2"/>
    </xf>
    <xf numFmtId="164" fontId="43" fillId="0" borderId="0" xfId="2" applyNumberFormat="1" applyFont="1" applyBorder="1" applyAlignment="1">
      <alignment horizontal="right"/>
    </xf>
    <xf numFmtId="3" fontId="39" fillId="4" borderId="0" xfId="0" applyNumberFormat="1" applyFont="1" applyFill="1" applyAlignment="1">
      <alignment horizontal="left"/>
    </xf>
    <xf numFmtId="0" fontId="37" fillId="5" borderId="0" xfId="0" applyFont="1" applyFill="1" applyAlignment="1">
      <alignment horizontal="left"/>
    </xf>
    <xf numFmtId="3" fontId="39" fillId="7" borderId="0" xfId="0" applyNumberFormat="1" applyFont="1" applyFill="1" applyAlignment="1">
      <alignment horizontal="left"/>
    </xf>
    <xf numFmtId="3" fontId="39" fillId="10" borderId="0" xfId="0" applyNumberFormat="1" applyFont="1" applyFill="1" applyAlignment="1">
      <alignment horizontal="left"/>
    </xf>
    <xf numFmtId="3" fontId="39" fillId="11" borderId="0" xfId="0" applyNumberFormat="1" applyFont="1" applyFill="1" applyAlignment="1">
      <alignment horizontal="left"/>
    </xf>
    <xf numFmtId="3" fontId="39" fillId="20" borderId="0" xfId="0" applyNumberFormat="1" applyFont="1" applyFill="1" applyAlignment="1">
      <alignment horizontal="left"/>
    </xf>
    <xf numFmtId="3" fontId="39" fillId="13" borderId="0" xfId="0" applyNumberFormat="1" applyFont="1" applyFill="1" applyAlignment="1">
      <alignment horizontal="left"/>
    </xf>
    <xf numFmtId="3" fontId="39" fillId="9" borderId="0" xfId="0" applyNumberFormat="1" applyFont="1" applyFill="1" applyAlignment="1">
      <alignment horizontal="left"/>
    </xf>
    <xf numFmtId="3" fontId="39" fillId="5" borderId="0" xfId="0" applyNumberFormat="1" applyFont="1" applyFill="1" applyAlignment="1">
      <alignment horizontal="left"/>
    </xf>
    <xf numFmtId="3" fontId="42" fillId="6" borderId="0" xfId="0" applyNumberFormat="1" applyFont="1" applyFill="1" applyAlignment="1">
      <alignment horizontal="left"/>
    </xf>
    <xf numFmtId="3" fontId="39" fillId="6" borderId="0" xfId="0" applyNumberFormat="1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8" borderId="0" xfId="0" applyFont="1" applyFill="1" applyAlignment="1">
      <alignment horizontal="left"/>
    </xf>
    <xf numFmtId="0" fontId="42" fillId="10" borderId="0" xfId="0" applyFont="1" applyFill="1" applyAlignment="1">
      <alignment horizontal="left"/>
    </xf>
    <xf numFmtId="0" fontId="42" fillId="13" borderId="0" xfId="0" applyFont="1" applyFill="1" applyAlignment="1">
      <alignment horizontal="left"/>
    </xf>
  </cellXfs>
  <cellStyles count="5">
    <cellStyle name="Hyperlink" xfId="4" builtinId="8"/>
    <cellStyle name="Normal" xfId="0" builtinId="0"/>
    <cellStyle name="Normal 10" xfId="2" xr:uid="{EAA92D78-DB4D-5647-96B4-250B438B18DE}"/>
    <cellStyle name="Normal 2 2" xfId="1" xr:uid="{BA86966C-A4CC-E04C-97B4-51296647DAA2}"/>
    <cellStyle name="Normal 2 2 3" xfId="3" xr:uid="{9C76B52A-3A77-7646-894C-98E01953F550}"/>
  </cellStyles>
  <dxfs count="121"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FF74-EA6C-D444-996E-96A2290338FB}">
  <dimension ref="A1:X171"/>
  <sheetViews>
    <sheetView topLeftCell="A78" workbookViewId="0">
      <selection activeCell="N8" sqref="N8:N169"/>
    </sheetView>
  </sheetViews>
  <sheetFormatPr baseColWidth="10" defaultRowHeight="20"/>
  <cols>
    <col min="1" max="1" width="34.83203125" customWidth="1"/>
    <col min="2" max="2" width="14.1640625" style="38" customWidth="1"/>
    <col min="3" max="3" width="13.33203125" style="2" customWidth="1"/>
    <col min="4" max="4" width="13.6640625" style="2" customWidth="1"/>
    <col min="5" max="5" width="13.1640625" style="2" customWidth="1"/>
    <col min="6" max="6" width="13" style="2" customWidth="1"/>
    <col min="7" max="7" width="14" customWidth="1"/>
    <col min="8" max="8" width="12.83203125" customWidth="1"/>
    <col min="9" max="9" width="13" customWidth="1"/>
    <col min="10" max="10" width="12.83203125" customWidth="1"/>
    <col min="11" max="11" width="13.1640625" customWidth="1"/>
    <col min="12" max="12" width="12.83203125" customWidth="1"/>
  </cols>
  <sheetData>
    <row r="1" spans="1:24" ht="26">
      <c r="A1" s="82" t="s">
        <v>163</v>
      </c>
    </row>
    <row r="3" spans="1:24" ht="21" thickBot="1">
      <c r="A3" s="67" t="s">
        <v>161</v>
      </c>
      <c r="B3" s="67" t="s">
        <v>151</v>
      </c>
      <c r="C3" s="67" t="s">
        <v>150</v>
      </c>
      <c r="D3" s="67" t="s">
        <v>149</v>
      </c>
      <c r="E3" s="67" t="s">
        <v>148</v>
      </c>
      <c r="F3" s="67" t="s">
        <v>152</v>
      </c>
      <c r="G3" s="67" t="s">
        <v>153</v>
      </c>
      <c r="H3" s="67" t="s">
        <v>154</v>
      </c>
      <c r="I3" s="67" t="s">
        <v>155</v>
      </c>
      <c r="J3" s="67" t="s">
        <v>156</v>
      </c>
      <c r="K3" s="67" t="s">
        <v>157</v>
      </c>
      <c r="L3" s="67" t="s">
        <v>158</v>
      </c>
    </row>
    <row r="4" spans="1:24" ht="21" thickTop="1">
      <c r="A4" s="24" t="s">
        <v>0</v>
      </c>
      <c r="B4" s="40">
        <v>5668</v>
      </c>
      <c r="C4" s="24">
        <v>5809</v>
      </c>
      <c r="D4" s="24">
        <v>6640</v>
      </c>
      <c r="E4" s="24">
        <v>6173</v>
      </c>
      <c r="F4" s="24">
        <v>6549</v>
      </c>
      <c r="G4" s="68">
        <v>7139</v>
      </c>
      <c r="H4" s="68">
        <v>8149</v>
      </c>
      <c r="I4" s="68">
        <v>8621</v>
      </c>
      <c r="J4" s="68">
        <v>7545</v>
      </c>
      <c r="K4" s="69">
        <v>7258</v>
      </c>
      <c r="L4" s="69">
        <v>7376</v>
      </c>
      <c r="N4">
        <f>ROUND(100*(L4-B4)/B4,2)</f>
        <v>30.13</v>
      </c>
    </row>
    <row r="5" spans="1:24">
      <c r="A5" s="24" t="s">
        <v>159</v>
      </c>
      <c r="B5" s="24">
        <f t="shared" ref="B5:L5" si="0">B4-B8-B23-B47-B64-B75-B92-B103-B137-B155</f>
        <v>89</v>
      </c>
      <c r="C5" s="24">
        <f t="shared" si="0"/>
        <v>115</v>
      </c>
      <c r="D5" s="24">
        <f t="shared" si="0"/>
        <v>95</v>
      </c>
      <c r="E5" s="24">
        <f t="shared" si="0"/>
        <v>196</v>
      </c>
      <c r="F5" s="24">
        <f t="shared" si="0"/>
        <v>180</v>
      </c>
      <c r="G5" s="72">
        <f t="shared" si="0"/>
        <v>244</v>
      </c>
      <c r="H5" s="72">
        <f t="shared" si="0"/>
        <v>284</v>
      </c>
      <c r="I5" s="72">
        <f t="shared" si="0"/>
        <v>374</v>
      </c>
      <c r="J5" s="72">
        <f t="shared" si="0"/>
        <v>346</v>
      </c>
      <c r="K5" s="72">
        <f t="shared" si="0"/>
        <v>308</v>
      </c>
      <c r="L5" s="72">
        <f t="shared" si="0"/>
        <v>360</v>
      </c>
    </row>
    <row r="6" spans="1:24">
      <c r="A6" s="80" t="s">
        <v>160</v>
      </c>
      <c r="B6" s="81">
        <f>B21+B45+B62+B73+B90+B101+B135+B153+B170</f>
        <v>32</v>
      </c>
      <c r="C6" s="81">
        <f t="shared" ref="C6:L6" si="1">C21+C45+C62+C73+C90+C101+C135+C153+C170</f>
        <v>0</v>
      </c>
      <c r="D6" s="81">
        <f t="shared" si="1"/>
        <v>0</v>
      </c>
      <c r="E6" s="81">
        <f t="shared" si="1"/>
        <v>0</v>
      </c>
      <c r="F6" s="81">
        <f t="shared" si="1"/>
        <v>0</v>
      </c>
      <c r="G6" s="81">
        <f t="shared" si="1"/>
        <v>66</v>
      </c>
      <c r="H6" s="81">
        <f t="shared" si="1"/>
        <v>90</v>
      </c>
      <c r="I6" s="81">
        <f t="shared" si="1"/>
        <v>93</v>
      </c>
      <c r="J6" s="81">
        <f t="shared" si="1"/>
        <v>43</v>
      </c>
      <c r="K6" s="81">
        <f t="shared" si="1"/>
        <v>25</v>
      </c>
      <c r="L6" s="81">
        <f t="shared" si="1"/>
        <v>0</v>
      </c>
    </row>
    <row r="7" spans="1:24">
      <c r="A7" s="1"/>
      <c r="B7" s="39"/>
      <c r="C7" s="38"/>
      <c r="D7" s="38"/>
      <c r="E7" s="38"/>
      <c r="F7" s="38"/>
      <c r="G7" s="70"/>
      <c r="H7" s="70"/>
      <c r="I7" s="70"/>
      <c r="J7" s="70"/>
      <c r="K7" s="71"/>
      <c r="L7" s="71"/>
    </row>
    <row r="8" spans="1:24">
      <c r="A8" s="5" t="s">
        <v>1</v>
      </c>
      <c r="B8" s="40">
        <v>99</v>
      </c>
      <c r="C8" s="24">
        <v>154</v>
      </c>
      <c r="D8" s="24">
        <v>199</v>
      </c>
      <c r="E8" s="24">
        <v>246</v>
      </c>
      <c r="F8" s="24">
        <v>283</v>
      </c>
      <c r="G8" s="68">
        <v>276</v>
      </c>
      <c r="H8" s="68">
        <v>283</v>
      </c>
      <c r="I8" s="68">
        <v>471</v>
      </c>
      <c r="J8" s="68">
        <v>523</v>
      </c>
      <c r="K8" s="69">
        <v>545</v>
      </c>
      <c r="L8" s="69">
        <v>620</v>
      </c>
      <c r="N8">
        <f t="shared" ref="N8:N68" si="2">ROUND(100*(L8-B8)/B8,2)</f>
        <v>526.26</v>
      </c>
    </row>
    <row r="9" spans="1:24">
      <c r="A9" s="6" t="s">
        <v>9</v>
      </c>
      <c r="B9" s="39">
        <v>20</v>
      </c>
      <c r="C9" s="38">
        <v>51</v>
      </c>
      <c r="D9" s="38">
        <v>53</v>
      </c>
      <c r="E9" s="38">
        <v>43</v>
      </c>
      <c r="F9" s="38">
        <v>44</v>
      </c>
      <c r="G9" s="73">
        <v>56</v>
      </c>
      <c r="H9" s="73">
        <v>52</v>
      </c>
      <c r="I9" s="73">
        <v>68</v>
      </c>
      <c r="J9" s="73">
        <v>100</v>
      </c>
      <c r="K9" s="74">
        <v>95</v>
      </c>
      <c r="L9" s="74">
        <v>105</v>
      </c>
      <c r="N9">
        <f t="shared" si="2"/>
        <v>425</v>
      </c>
      <c r="O9" s="26"/>
      <c r="P9" s="26"/>
      <c r="Q9" s="26"/>
      <c r="R9" s="26"/>
      <c r="S9" s="26"/>
      <c r="T9" s="26"/>
      <c r="U9" s="26"/>
      <c r="V9" s="26"/>
      <c r="W9" s="26"/>
      <c r="X9" s="26"/>
    </row>
    <row r="10" spans="1:24">
      <c r="A10" s="6" t="s">
        <v>10</v>
      </c>
      <c r="B10" s="39">
        <v>9</v>
      </c>
      <c r="C10" s="38">
        <v>13</v>
      </c>
      <c r="D10" s="38">
        <v>23</v>
      </c>
      <c r="E10" s="38">
        <v>27</v>
      </c>
      <c r="F10" s="38">
        <v>15</v>
      </c>
      <c r="G10" s="73">
        <v>26</v>
      </c>
      <c r="H10" s="73">
        <v>22</v>
      </c>
      <c r="I10" s="73">
        <v>18</v>
      </c>
      <c r="J10" s="73">
        <v>27</v>
      </c>
      <c r="K10" s="74">
        <v>15</v>
      </c>
      <c r="L10" s="74">
        <v>30</v>
      </c>
      <c r="N10">
        <f t="shared" si="2"/>
        <v>233.33</v>
      </c>
    </row>
    <row r="11" spans="1:24">
      <c r="A11" s="6" t="s">
        <v>11</v>
      </c>
      <c r="B11" s="43" t="s">
        <v>136</v>
      </c>
      <c r="C11" s="38">
        <v>1</v>
      </c>
      <c r="D11" s="38">
        <v>5</v>
      </c>
      <c r="E11" s="38">
        <v>11</v>
      </c>
      <c r="F11" s="38">
        <v>20</v>
      </c>
      <c r="G11" s="73">
        <v>12</v>
      </c>
      <c r="H11" s="73">
        <v>22</v>
      </c>
      <c r="I11" s="73">
        <v>33</v>
      </c>
      <c r="J11" s="73">
        <v>43</v>
      </c>
      <c r="K11" s="74">
        <v>40</v>
      </c>
      <c r="L11" s="74">
        <v>25</v>
      </c>
      <c r="N11">
        <f>ROUND(100*(L11-C11)/C11,2)</f>
        <v>2400</v>
      </c>
    </row>
    <row r="12" spans="1:24">
      <c r="A12" s="6" t="s">
        <v>12</v>
      </c>
      <c r="B12" s="39">
        <v>11</v>
      </c>
      <c r="C12" s="38">
        <v>11</v>
      </c>
      <c r="D12" s="38">
        <v>10</v>
      </c>
      <c r="E12" s="38">
        <v>13</v>
      </c>
      <c r="F12" s="38">
        <v>16</v>
      </c>
      <c r="G12" s="73">
        <v>29</v>
      </c>
      <c r="H12" s="73">
        <v>24</v>
      </c>
      <c r="I12" s="73">
        <v>24</v>
      </c>
      <c r="J12" s="73">
        <v>29</v>
      </c>
      <c r="K12" s="74">
        <v>30</v>
      </c>
      <c r="L12" s="74">
        <v>25</v>
      </c>
      <c r="N12">
        <f t="shared" si="2"/>
        <v>127.27</v>
      </c>
    </row>
    <row r="13" spans="1:24">
      <c r="A13" s="6" t="s">
        <v>13</v>
      </c>
      <c r="B13" s="39">
        <v>14</v>
      </c>
      <c r="C13" s="38">
        <v>10</v>
      </c>
      <c r="D13" s="38">
        <v>21</v>
      </c>
      <c r="E13" s="38">
        <v>22</v>
      </c>
      <c r="F13" s="38">
        <v>17</v>
      </c>
      <c r="G13" s="73">
        <v>23</v>
      </c>
      <c r="H13" s="73">
        <v>23</v>
      </c>
      <c r="I13" s="73">
        <v>33</v>
      </c>
      <c r="J13" s="73">
        <v>43</v>
      </c>
      <c r="K13" s="74">
        <v>45</v>
      </c>
      <c r="L13" s="74">
        <v>40</v>
      </c>
      <c r="N13">
        <f t="shared" si="2"/>
        <v>185.71</v>
      </c>
    </row>
    <row r="14" spans="1:24">
      <c r="A14" s="6" t="s">
        <v>14</v>
      </c>
      <c r="B14" s="39">
        <v>7</v>
      </c>
      <c r="C14" s="38">
        <v>4</v>
      </c>
      <c r="D14" s="38">
        <v>9</v>
      </c>
      <c r="E14" s="38">
        <v>18</v>
      </c>
      <c r="F14" s="38">
        <v>21</v>
      </c>
      <c r="G14" s="73">
        <v>10</v>
      </c>
      <c r="H14" s="73">
        <v>27</v>
      </c>
      <c r="I14" s="73">
        <v>45</v>
      </c>
      <c r="J14" s="73">
        <v>54</v>
      </c>
      <c r="K14" s="74">
        <v>55</v>
      </c>
      <c r="L14" s="74">
        <v>70</v>
      </c>
      <c r="N14">
        <f t="shared" si="2"/>
        <v>900</v>
      </c>
    </row>
    <row r="15" spans="1:24">
      <c r="A15" s="6" t="s">
        <v>15</v>
      </c>
      <c r="B15" s="39">
        <v>9</v>
      </c>
      <c r="C15" s="38">
        <v>3</v>
      </c>
      <c r="D15" s="38">
        <v>11</v>
      </c>
      <c r="E15" s="38">
        <v>15</v>
      </c>
      <c r="F15" s="38">
        <v>25</v>
      </c>
      <c r="G15" s="73">
        <v>15</v>
      </c>
      <c r="H15" s="73">
        <v>25</v>
      </c>
      <c r="I15" s="73">
        <v>39</v>
      </c>
      <c r="J15" s="73">
        <v>40</v>
      </c>
      <c r="K15" s="74">
        <v>40</v>
      </c>
      <c r="L15" s="74">
        <v>45</v>
      </c>
      <c r="N15">
        <f t="shared" si="2"/>
        <v>400</v>
      </c>
    </row>
    <row r="16" spans="1:24">
      <c r="A16" s="6" t="s">
        <v>16</v>
      </c>
      <c r="B16" s="39">
        <v>6</v>
      </c>
      <c r="C16" s="38">
        <v>10</v>
      </c>
      <c r="D16" s="38">
        <v>13</v>
      </c>
      <c r="E16" s="38">
        <v>17</v>
      </c>
      <c r="F16" s="38">
        <v>12</v>
      </c>
      <c r="G16" s="73">
        <v>17</v>
      </c>
      <c r="H16" s="73">
        <v>26</v>
      </c>
      <c r="I16" s="73">
        <v>52</v>
      </c>
      <c r="J16" s="73">
        <v>38</v>
      </c>
      <c r="K16" s="74">
        <v>60</v>
      </c>
      <c r="L16" s="74">
        <v>70</v>
      </c>
      <c r="N16">
        <f t="shared" si="2"/>
        <v>1066.67</v>
      </c>
    </row>
    <row r="17" spans="1:24">
      <c r="A17" s="6" t="s">
        <v>17</v>
      </c>
      <c r="B17" s="43" t="s">
        <v>136</v>
      </c>
      <c r="C17" s="38">
        <v>16</v>
      </c>
      <c r="D17" s="38">
        <v>20</v>
      </c>
      <c r="E17" s="38">
        <v>15</v>
      </c>
      <c r="F17" s="38">
        <v>13</v>
      </c>
      <c r="G17" s="73">
        <v>12</v>
      </c>
      <c r="H17" s="73">
        <v>12</v>
      </c>
      <c r="I17" s="73">
        <v>24</v>
      </c>
      <c r="J17" s="73">
        <v>19</v>
      </c>
      <c r="K17" s="74">
        <v>15</v>
      </c>
      <c r="L17" s="74">
        <v>25</v>
      </c>
      <c r="N17">
        <f>ROUND(100*(L17-C17)/C17,2)</f>
        <v>56.25</v>
      </c>
    </row>
    <row r="18" spans="1:24">
      <c r="A18" s="6" t="s">
        <v>18</v>
      </c>
      <c r="B18" s="43" t="s">
        <v>136</v>
      </c>
      <c r="C18" s="38">
        <v>5</v>
      </c>
      <c r="D18" s="38">
        <v>4</v>
      </c>
      <c r="E18" s="38">
        <v>19</v>
      </c>
      <c r="F18" s="38">
        <v>27</v>
      </c>
      <c r="G18" s="73">
        <v>17</v>
      </c>
      <c r="H18" s="73">
        <v>10</v>
      </c>
      <c r="I18" s="73">
        <v>25</v>
      </c>
      <c r="J18" s="73">
        <v>32</v>
      </c>
      <c r="K18" s="74">
        <v>30</v>
      </c>
      <c r="L18" s="74">
        <v>40</v>
      </c>
      <c r="N18">
        <f>ROUND(100*(L18-C18)/C18,2)</f>
        <v>700</v>
      </c>
    </row>
    <row r="19" spans="1:24">
      <c r="A19" s="8" t="s">
        <v>19</v>
      </c>
      <c r="B19" s="39">
        <v>10</v>
      </c>
      <c r="C19" s="38">
        <v>26</v>
      </c>
      <c r="D19" s="38">
        <v>22</v>
      </c>
      <c r="E19" s="38">
        <v>13</v>
      </c>
      <c r="F19" s="38">
        <v>20</v>
      </c>
      <c r="G19" s="73">
        <v>19</v>
      </c>
      <c r="H19" s="73">
        <v>13</v>
      </c>
      <c r="I19" s="73">
        <v>42</v>
      </c>
      <c r="J19" s="73">
        <v>34</v>
      </c>
      <c r="K19" s="74">
        <v>40</v>
      </c>
      <c r="L19" s="74">
        <v>55</v>
      </c>
      <c r="N19">
        <f t="shared" si="2"/>
        <v>450</v>
      </c>
    </row>
    <row r="20" spans="1:24">
      <c r="A20" s="6" t="s">
        <v>20</v>
      </c>
      <c r="B20" s="43" t="s">
        <v>136</v>
      </c>
      <c r="C20" s="38">
        <v>4</v>
      </c>
      <c r="D20" s="38">
        <v>8</v>
      </c>
      <c r="E20" s="38">
        <v>33</v>
      </c>
      <c r="F20" s="38">
        <v>53</v>
      </c>
      <c r="G20" s="73">
        <v>40</v>
      </c>
      <c r="H20" s="73">
        <v>27</v>
      </c>
      <c r="I20" s="73">
        <v>68</v>
      </c>
      <c r="J20" s="73">
        <v>64</v>
      </c>
      <c r="K20" s="74">
        <v>80</v>
      </c>
      <c r="L20" s="74">
        <v>90</v>
      </c>
      <c r="N20">
        <f>ROUND(100*(L20-C20)/C20,2)</f>
        <v>2150</v>
      </c>
    </row>
    <row r="21" spans="1:24">
      <c r="A21" s="41" t="s">
        <v>160</v>
      </c>
      <c r="B21" s="44">
        <f>B8-SUM(B9:B20)</f>
        <v>13</v>
      </c>
      <c r="C21" s="44">
        <f t="shared" ref="C21:L21" si="3">C8-SUM(C9:C20)</f>
        <v>0</v>
      </c>
      <c r="D21" s="44">
        <f t="shared" si="3"/>
        <v>0</v>
      </c>
      <c r="E21" s="44">
        <f t="shared" si="3"/>
        <v>0</v>
      </c>
      <c r="F21" s="44">
        <f t="shared" si="3"/>
        <v>0</v>
      </c>
      <c r="G21" s="44">
        <f t="shared" si="3"/>
        <v>0</v>
      </c>
      <c r="H21" s="44">
        <f t="shared" si="3"/>
        <v>0</v>
      </c>
      <c r="I21" s="44">
        <f t="shared" si="3"/>
        <v>0</v>
      </c>
      <c r="J21" s="44">
        <f t="shared" si="3"/>
        <v>0</v>
      </c>
      <c r="K21" s="44">
        <f t="shared" si="3"/>
        <v>0</v>
      </c>
      <c r="L21" s="44">
        <f t="shared" si="3"/>
        <v>0</v>
      </c>
    </row>
    <row r="22" spans="1:24">
      <c r="A22" s="3"/>
      <c r="B22" s="39"/>
      <c r="C22" s="38"/>
      <c r="D22" s="38"/>
      <c r="E22" s="38"/>
      <c r="F22" s="38"/>
      <c r="G22" s="75"/>
      <c r="H22" s="75"/>
      <c r="I22" s="75"/>
      <c r="J22" s="75"/>
      <c r="K22" s="76"/>
      <c r="L22" s="76"/>
    </row>
    <row r="23" spans="1:24">
      <c r="A23" s="9" t="s">
        <v>2</v>
      </c>
      <c r="B23" s="40">
        <v>1060</v>
      </c>
      <c r="C23" s="24">
        <v>1150</v>
      </c>
      <c r="D23" s="24">
        <v>1324</v>
      </c>
      <c r="E23" s="24">
        <v>1395</v>
      </c>
      <c r="F23" s="24">
        <v>1296</v>
      </c>
      <c r="G23" s="68">
        <v>1550</v>
      </c>
      <c r="H23" s="68">
        <v>1877</v>
      </c>
      <c r="I23" s="68">
        <v>1833</v>
      </c>
      <c r="J23" s="68">
        <v>1492</v>
      </c>
      <c r="K23" s="69">
        <v>1380</v>
      </c>
      <c r="L23" s="69">
        <v>1315</v>
      </c>
      <c r="N23">
        <f t="shared" si="2"/>
        <v>24.06</v>
      </c>
    </row>
    <row r="24" spans="1:24">
      <c r="A24" s="6" t="s">
        <v>21</v>
      </c>
      <c r="B24" s="39">
        <v>26</v>
      </c>
      <c r="C24" s="38">
        <v>27</v>
      </c>
      <c r="D24" s="38">
        <v>31</v>
      </c>
      <c r="E24" s="38">
        <v>36</v>
      </c>
      <c r="F24" s="38">
        <v>55</v>
      </c>
      <c r="G24" s="73">
        <v>52</v>
      </c>
      <c r="H24" s="73">
        <v>49</v>
      </c>
      <c r="I24" s="73">
        <v>75</v>
      </c>
      <c r="J24" s="73">
        <v>64</v>
      </c>
      <c r="K24" s="74">
        <v>50</v>
      </c>
      <c r="L24" s="74">
        <v>50</v>
      </c>
      <c r="N24">
        <f t="shared" si="2"/>
        <v>92.31</v>
      </c>
      <c r="O24" s="38"/>
      <c r="P24" s="38"/>
      <c r="Q24" s="38"/>
      <c r="R24" s="38"/>
      <c r="S24" s="26"/>
      <c r="T24" s="26"/>
      <c r="U24" s="26"/>
      <c r="V24" s="26"/>
      <c r="W24" s="26"/>
      <c r="X24" s="26"/>
    </row>
    <row r="25" spans="1:24">
      <c r="A25" s="6" t="s">
        <v>22</v>
      </c>
      <c r="B25" s="39">
        <v>35</v>
      </c>
      <c r="C25" s="38">
        <v>48</v>
      </c>
      <c r="D25" s="38">
        <v>69</v>
      </c>
      <c r="E25" s="38">
        <v>81</v>
      </c>
      <c r="F25" s="38">
        <v>59</v>
      </c>
      <c r="G25" s="73">
        <v>53</v>
      </c>
      <c r="H25" s="73">
        <v>67</v>
      </c>
      <c r="I25" s="73">
        <v>47</v>
      </c>
      <c r="J25" s="73">
        <v>56</v>
      </c>
      <c r="K25" s="74">
        <v>80</v>
      </c>
      <c r="L25" s="74">
        <v>40</v>
      </c>
      <c r="N25">
        <f t="shared" si="2"/>
        <v>14.29</v>
      </c>
      <c r="O25" s="38"/>
      <c r="P25" s="38"/>
      <c r="Q25" s="38"/>
      <c r="R25" s="38"/>
    </row>
    <row r="26" spans="1:24">
      <c r="A26" s="6" t="s">
        <v>23</v>
      </c>
      <c r="B26" s="39">
        <v>49</v>
      </c>
      <c r="C26" s="38">
        <v>26</v>
      </c>
      <c r="D26" s="38">
        <v>58</v>
      </c>
      <c r="E26" s="38">
        <v>66</v>
      </c>
      <c r="F26" s="38">
        <v>64</v>
      </c>
      <c r="G26" s="73">
        <v>77</v>
      </c>
      <c r="H26" s="73">
        <v>65</v>
      </c>
      <c r="I26" s="73">
        <v>37</v>
      </c>
      <c r="J26" s="73">
        <v>39</v>
      </c>
      <c r="K26" s="74">
        <v>40</v>
      </c>
      <c r="L26" s="74">
        <v>40</v>
      </c>
      <c r="N26">
        <f t="shared" si="2"/>
        <v>-18.37</v>
      </c>
      <c r="O26" s="38"/>
      <c r="P26" s="38"/>
      <c r="Q26" s="38"/>
      <c r="R26" s="38"/>
    </row>
    <row r="27" spans="1:24">
      <c r="A27" s="6" t="s">
        <v>24</v>
      </c>
      <c r="B27" s="39">
        <v>27</v>
      </c>
      <c r="C27" s="38">
        <v>26</v>
      </c>
      <c r="D27" s="38">
        <v>40</v>
      </c>
      <c r="E27" s="38">
        <v>43</v>
      </c>
      <c r="F27" s="38">
        <v>37</v>
      </c>
      <c r="G27" s="73">
        <v>55</v>
      </c>
      <c r="H27" s="73">
        <v>51</v>
      </c>
      <c r="I27" s="73">
        <v>63</v>
      </c>
      <c r="J27" s="73">
        <v>11</v>
      </c>
      <c r="K27" s="74">
        <v>20</v>
      </c>
      <c r="L27" s="74">
        <v>15</v>
      </c>
      <c r="N27">
        <f t="shared" si="2"/>
        <v>-44.44</v>
      </c>
      <c r="O27" s="38"/>
      <c r="P27" s="38"/>
      <c r="Q27" s="38"/>
      <c r="R27" s="38"/>
    </row>
    <row r="28" spans="1:24">
      <c r="A28" s="10" t="s">
        <v>138</v>
      </c>
      <c r="B28" s="39">
        <v>37</v>
      </c>
      <c r="C28" s="38">
        <v>40</v>
      </c>
      <c r="D28" s="38">
        <v>60</v>
      </c>
      <c r="E28" s="38">
        <v>65</v>
      </c>
      <c r="F28" s="38">
        <v>52</v>
      </c>
      <c r="G28" s="73">
        <f>51+30</f>
        <v>81</v>
      </c>
      <c r="H28" s="73">
        <f>47+40</f>
        <v>87</v>
      </c>
      <c r="I28" s="73">
        <f>50+37</f>
        <v>87</v>
      </c>
      <c r="J28" s="73">
        <v>80</v>
      </c>
      <c r="K28" s="74">
        <v>65</v>
      </c>
      <c r="L28" s="74">
        <v>80</v>
      </c>
      <c r="N28">
        <f t="shared" si="2"/>
        <v>116.22</v>
      </c>
      <c r="O28" s="2"/>
      <c r="P28" s="2"/>
      <c r="Q28" s="2"/>
      <c r="R28" s="2"/>
    </row>
    <row r="29" spans="1:24">
      <c r="A29" s="6" t="s">
        <v>25</v>
      </c>
      <c r="B29" s="39">
        <v>21</v>
      </c>
      <c r="C29" s="38">
        <v>58</v>
      </c>
      <c r="D29" s="38">
        <v>51</v>
      </c>
      <c r="E29" s="38">
        <v>57</v>
      </c>
      <c r="F29" s="38">
        <v>44</v>
      </c>
      <c r="G29" s="73">
        <v>72</v>
      </c>
      <c r="H29" s="73">
        <v>94</v>
      </c>
      <c r="I29" s="73">
        <v>70</v>
      </c>
      <c r="J29" s="73">
        <v>90</v>
      </c>
      <c r="K29" s="74">
        <v>70</v>
      </c>
      <c r="L29" s="74">
        <v>50</v>
      </c>
      <c r="N29">
        <f t="shared" si="2"/>
        <v>138.1</v>
      </c>
      <c r="O29" s="38"/>
      <c r="P29" s="38"/>
      <c r="Q29" s="38"/>
      <c r="R29" s="38"/>
    </row>
    <row r="30" spans="1:24">
      <c r="A30" s="6" t="s">
        <v>26</v>
      </c>
      <c r="B30" s="39">
        <v>77</v>
      </c>
      <c r="C30" s="38">
        <v>63</v>
      </c>
      <c r="D30" s="38">
        <v>60</v>
      </c>
      <c r="E30" s="38">
        <v>68</v>
      </c>
      <c r="F30" s="38">
        <v>59</v>
      </c>
      <c r="G30" s="73">
        <v>56</v>
      </c>
      <c r="H30" s="73">
        <v>55</v>
      </c>
      <c r="I30" s="73">
        <v>58</v>
      </c>
      <c r="J30" s="73">
        <v>50</v>
      </c>
      <c r="K30" s="74">
        <v>55</v>
      </c>
      <c r="L30" s="74">
        <v>35</v>
      </c>
      <c r="N30">
        <f t="shared" si="2"/>
        <v>-54.55</v>
      </c>
      <c r="O30" s="38"/>
      <c r="P30" s="38"/>
      <c r="Q30" s="38"/>
      <c r="R30" s="38"/>
    </row>
    <row r="31" spans="1:24">
      <c r="A31" s="11" t="s">
        <v>27</v>
      </c>
      <c r="B31" s="39">
        <v>155</v>
      </c>
      <c r="C31" s="38">
        <v>201</v>
      </c>
      <c r="D31" s="38">
        <v>219</v>
      </c>
      <c r="E31" s="38">
        <v>212</v>
      </c>
      <c r="F31" s="38">
        <v>176</v>
      </c>
      <c r="G31" s="73">
        <v>214</v>
      </c>
      <c r="H31" s="73">
        <v>230</v>
      </c>
      <c r="I31" s="73">
        <v>238</v>
      </c>
      <c r="J31" s="73">
        <v>259</v>
      </c>
      <c r="K31" s="74">
        <v>230</v>
      </c>
      <c r="L31" s="74">
        <v>210</v>
      </c>
      <c r="N31">
        <f t="shared" si="2"/>
        <v>35.479999999999997</v>
      </c>
      <c r="O31" s="2"/>
      <c r="P31" s="2"/>
      <c r="Q31" s="2"/>
      <c r="R31" s="2"/>
    </row>
    <row r="32" spans="1:24">
      <c r="A32" s="12" t="s">
        <v>147</v>
      </c>
      <c r="B32" s="39">
        <v>54</v>
      </c>
      <c r="C32" s="38">
        <v>68</v>
      </c>
      <c r="D32" s="38">
        <v>62</v>
      </c>
      <c r="E32" s="38">
        <v>80</v>
      </c>
      <c r="F32" s="38">
        <v>68</v>
      </c>
      <c r="G32" s="73">
        <v>66</v>
      </c>
      <c r="H32" s="73">
        <v>96</v>
      </c>
      <c r="I32" s="73">
        <v>129</v>
      </c>
      <c r="J32" s="73">
        <v>85</v>
      </c>
      <c r="K32" s="74">
        <v>90</v>
      </c>
      <c r="L32" s="74">
        <v>65</v>
      </c>
      <c r="N32">
        <f t="shared" si="2"/>
        <v>20.37</v>
      </c>
      <c r="O32" s="4"/>
      <c r="P32" s="4"/>
      <c r="Q32" s="4"/>
      <c r="R32" s="4"/>
      <c r="S32" s="26"/>
      <c r="T32" s="26"/>
      <c r="U32" s="26"/>
      <c r="V32" s="26"/>
      <c r="W32" s="26"/>
      <c r="X32" s="26"/>
    </row>
    <row r="33" spans="1:24">
      <c r="A33" s="6" t="s">
        <v>28</v>
      </c>
      <c r="B33" s="39">
        <v>223</v>
      </c>
      <c r="C33" s="38">
        <v>174</v>
      </c>
      <c r="D33" s="38">
        <v>191</v>
      </c>
      <c r="E33" s="38">
        <v>215</v>
      </c>
      <c r="F33" s="38">
        <v>250</v>
      </c>
      <c r="G33" s="73">
        <v>245</v>
      </c>
      <c r="H33" s="73">
        <v>278</v>
      </c>
      <c r="I33" s="73">
        <v>329</v>
      </c>
      <c r="J33" s="73">
        <v>255</v>
      </c>
      <c r="K33" s="74">
        <v>170</v>
      </c>
      <c r="L33" s="74">
        <v>205</v>
      </c>
      <c r="N33">
        <f t="shared" si="2"/>
        <v>-8.07</v>
      </c>
      <c r="O33" s="38"/>
      <c r="P33" s="38"/>
      <c r="Q33" s="38"/>
      <c r="R33" s="38"/>
    </row>
    <row r="34" spans="1:24">
      <c r="A34" s="6" t="s">
        <v>29</v>
      </c>
      <c r="B34" s="39">
        <v>73</v>
      </c>
      <c r="C34" s="38">
        <v>82</v>
      </c>
      <c r="D34" s="38">
        <v>111</v>
      </c>
      <c r="E34" s="38">
        <v>91</v>
      </c>
      <c r="F34" s="38">
        <v>81</v>
      </c>
      <c r="G34" s="73">
        <v>76</v>
      </c>
      <c r="H34" s="73">
        <v>143</v>
      </c>
      <c r="I34" s="73">
        <v>136</v>
      </c>
      <c r="J34" s="73">
        <v>90</v>
      </c>
      <c r="K34" s="74">
        <v>65</v>
      </c>
      <c r="L34" s="74">
        <v>70</v>
      </c>
      <c r="N34">
        <f t="shared" si="2"/>
        <v>-4.1100000000000003</v>
      </c>
      <c r="O34" s="38"/>
      <c r="P34" s="38"/>
      <c r="Q34" s="38"/>
      <c r="R34" s="38"/>
    </row>
    <row r="35" spans="1:24">
      <c r="A35" s="6" t="s">
        <v>30</v>
      </c>
      <c r="B35" s="39">
        <v>16</v>
      </c>
      <c r="C35" s="38">
        <v>13</v>
      </c>
      <c r="D35" s="38">
        <v>24</v>
      </c>
      <c r="E35" s="38">
        <v>34</v>
      </c>
      <c r="F35" s="38">
        <v>19</v>
      </c>
      <c r="G35" s="73">
        <v>35</v>
      </c>
      <c r="H35" s="73">
        <v>54</v>
      </c>
      <c r="I35" s="73">
        <v>46</v>
      </c>
      <c r="J35" s="73">
        <v>17</v>
      </c>
      <c r="K35" s="74">
        <v>20</v>
      </c>
      <c r="L35" s="74">
        <v>20</v>
      </c>
      <c r="N35">
        <f t="shared" si="2"/>
        <v>25</v>
      </c>
      <c r="O35" s="38"/>
      <c r="P35" s="38"/>
      <c r="Q35" s="38"/>
      <c r="R35" s="38"/>
    </row>
    <row r="36" spans="1:24">
      <c r="A36" s="13" t="s">
        <v>31</v>
      </c>
      <c r="B36" s="39">
        <v>26</v>
      </c>
      <c r="C36" s="38">
        <v>31</v>
      </c>
      <c r="D36" s="38">
        <v>44</v>
      </c>
      <c r="E36" s="38">
        <v>30</v>
      </c>
      <c r="F36" s="38">
        <v>44</v>
      </c>
      <c r="G36" s="73">
        <v>60</v>
      </c>
      <c r="H36" s="73">
        <v>45</v>
      </c>
      <c r="I36" s="73">
        <v>59</v>
      </c>
      <c r="J36" s="73">
        <v>16</v>
      </c>
      <c r="K36" s="74">
        <v>10</v>
      </c>
      <c r="L36" s="74">
        <v>25</v>
      </c>
      <c r="N36">
        <f t="shared" si="2"/>
        <v>-3.85</v>
      </c>
      <c r="O36" s="38"/>
      <c r="P36" s="38"/>
      <c r="Q36" s="38"/>
      <c r="R36" s="38"/>
    </row>
    <row r="37" spans="1:24">
      <c r="A37" s="6" t="s">
        <v>32</v>
      </c>
      <c r="B37" s="39">
        <v>27</v>
      </c>
      <c r="C37" s="38">
        <v>23</v>
      </c>
      <c r="D37" s="38">
        <v>54</v>
      </c>
      <c r="E37" s="38">
        <v>54</v>
      </c>
      <c r="F37" s="38">
        <v>41</v>
      </c>
      <c r="G37" s="73">
        <v>88</v>
      </c>
      <c r="H37" s="73">
        <v>102</v>
      </c>
      <c r="I37" s="73">
        <v>28</v>
      </c>
      <c r="J37" s="73">
        <v>43</v>
      </c>
      <c r="K37" s="74">
        <v>50</v>
      </c>
      <c r="L37" s="74">
        <v>45</v>
      </c>
      <c r="N37">
        <f t="shared" si="2"/>
        <v>66.67</v>
      </c>
      <c r="O37" s="38"/>
      <c r="P37" s="38"/>
      <c r="Q37" s="38"/>
      <c r="R37" s="38"/>
    </row>
    <row r="38" spans="1:24">
      <c r="A38" s="6" t="s">
        <v>33</v>
      </c>
      <c r="B38" s="39">
        <v>36</v>
      </c>
      <c r="C38" s="38">
        <v>33</v>
      </c>
      <c r="D38" s="38">
        <v>31</v>
      </c>
      <c r="E38" s="38">
        <v>44</v>
      </c>
      <c r="F38" s="38">
        <v>47</v>
      </c>
      <c r="G38" s="73">
        <v>41</v>
      </c>
      <c r="H38" s="73">
        <v>62</v>
      </c>
      <c r="I38" s="73">
        <v>76</v>
      </c>
      <c r="J38" s="73">
        <v>50</v>
      </c>
      <c r="K38" s="74">
        <v>75</v>
      </c>
      <c r="L38" s="74">
        <v>85</v>
      </c>
      <c r="N38">
        <f t="shared" si="2"/>
        <v>136.11000000000001</v>
      </c>
      <c r="O38" s="38"/>
      <c r="P38" s="38"/>
      <c r="Q38" s="38"/>
      <c r="R38" s="38"/>
    </row>
    <row r="39" spans="1:24">
      <c r="A39" s="6" t="s">
        <v>34</v>
      </c>
      <c r="B39" s="39">
        <v>21</v>
      </c>
      <c r="C39" s="38">
        <v>26</v>
      </c>
      <c r="D39" s="38">
        <v>23</v>
      </c>
      <c r="E39" s="38">
        <v>27</v>
      </c>
      <c r="F39" s="38">
        <v>23</v>
      </c>
      <c r="G39" s="73">
        <v>45</v>
      </c>
      <c r="H39" s="73">
        <v>78</v>
      </c>
      <c r="I39" s="73">
        <v>74</v>
      </c>
      <c r="J39" s="73">
        <v>27</v>
      </c>
      <c r="K39" s="74">
        <v>20</v>
      </c>
      <c r="L39" s="74">
        <v>25</v>
      </c>
      <c r="N39">
        <f t="shared" si="2"/>
        <v>19.05</v>
      </c>
      <c r="O39" s="38"/>
      <c r="P39" s="38"/>
      <c r="Q39" s="38"/>
      <c r="R39" s="38"/>
    </row>
    <row r="40" spans="1:24">
      <c r="A40" s="14" t="s">
        <v>137</v>
      </c>
      <c r="B40" s="39">
        <v>28</v>
      </c>
      <c r="C40" s="38">
        <v>39</v>
      </c>
      <c r="D40" s="38">
        <v>48</v>
      </c>
      <c r="E40" s="38">
        <v>43</v>
      </c>
      <c r="F40" s="38">
        <v>39</v>
      </c>
      <c r="G40" s="73">
        <v>51</v>
      </c>
      <c r="H40" s="73">
        <v>62</v>
      </c>
      <c r="I40" s="73">
        <v>54</v>
      </c>
      <c r="J40" s="73">
        <v>14</v>
      </c>
      <c r="K40" s="74">
        <v>15</v>
      </c>
      <c r="L40" s="74">
        <v>20</v>
      </c>
      <c r="N40">
        <f t="shared" si="2"/>
        <v>-28.57</v>
      </c>
      <c r="O40" s="38"/>
      <c r="P40" s="38"/>
      <c r="Q40" s="38"/>
      <c r="R40" s="38"/>
    </row>
    <row r="41" spans="1:24">
      <c r="A41" s="6" t="s">
        <v>35</v>
      </c>
      <c r="B41" s="39">
        <v>12</v>
      </c>
      <c r="C41" s="38">
        <v>10</v>
      </c>
      <c r="D41" s="38">
        <v>17</v>
      </c>
      <c r="E41" s="38">
        <v>16</v>
      </c>
      <c r="F41" s="38">
        <v>22</v>
      </c>
      <c r="G41" s="73">
        <v>23</v>
      </c>
      <c r="H41" s="73">
        <v>33</v>
      </c>
      <c r="I41" s="73">
        <v>13</v>
      </c>
      <c r="J41" s="73">
        <v>12</v>
      </c>
      <c r="K41" s="74">
        <v>15</v>
      </c>
      <c r="L41" s="74">
        <v>20</v>
      </c>
      <c r="N41">
        <f t="shared" si="2"/>
        <v>66.67</v>
      </c>
      <c r="O41" s="38"/>
      <c r="P41" s="38"/>
      <c r="Q41" s="38"/>
      <c r="R41" s="38"/>
    </row>
    <row r="42" spans="1:24">
      <c r="A42" s="6" t="s">
        <v>36</v>
      </c>
      <c r="B42" s="39">
        <v>31</v>
      </c>
      <c r="C42" s="38">
        <v>52</v>
      </c>
      <c r="D42" s="38">
        <v>26</v>
      </c>
      <c r="E42" s="38">
        <v>29</v>
      </c>
      <c r="F42" s="38">
        <v>22</v>
      </c>
      <c r="G42" s="73">
        <v>30</v>
      </c>
      <c r="H42" s="73">
        <v>47</v>
      </c>
      <c r="I42" s="73">
        <v>46</v>
      </c>
      <c r="J42" s="73">
        <v>44</v>
      </c>
      <c r="K42" s="74">
        <v>40</v>
      </c>
      <c r="L42" s="74">
        <v>35</v>
      </c>
      <c r="N42">
        <f t="shared" si="2"/>
        <v>12.9</v>
      </c>
      <c r="O42" s="38"/>
      <c r="P42" s="38"/>
      <c r="Q42" s="38"/>
      <c r="R42" s="38"/>
    </row>
    <row r="43" spans="1:24">
      <c r="A43" s="6" t="s">
        <v>38</v>
      </c>
      <c r="B43" s="39">
        <v>28</v>
      </c>
      <c r="C43" s="38">
        <v>45</v>
      </c>
      <c r="D43" s="38">
        <v>34</v>
      </c>
      <c r="E43" s="38">
        <v>43</v>
      </c>
      <c r="F43" s="38">
        <v>26</v>
      </c>
      <c r="G43" s="73">
        <v>50</v>
      </c>
      <c r="H43" s="73">
        <v>42</v>
      </c>
      <c r="I43" s="73">
        <v>74</v>
      </c>
      <c r="J43" s="73">
        <v>89</v>
      </c>
      <c r="K43" s="74">
        <v>100</v>
      </c>
      <c r="L43" s="74">
        <v>85</v>
      </c>
      <c r="N43">
        <f t="shared" si="2"/>
        <v>203.57</v>
      </c>
      <c r="O43" s="38"/>
      <c r="P43" s="38"/>
      <c r="Q43" s="38"/>
      <c r="R43" s="38"/>
    </row>
    <row r="44" spans="1:24">
      <c r="A44" s="15" t="s">
        <v>37</v>
      </c>
      <c r="B44" s="39">
        <v>58</v>
      </c>
      <c r="C44" s="38">
        <v>65</v>
      </c>
      <c r="D44" s="38">
        <v>71</v>
      </c>
      <c r="E44" s="38">
        <v>61</v>
      </c>
      <c r="F44" s="38">
        <v>68</v>
      </c>
      <c r="G44" s="73">
        <v>80</v>
      </c>
      <c r="H44" s="73">
        <v>137</v>
      </c>
      <c r="I44" s="73">
        <v>94</v>
      </c>
      <c r="J44" s="73">
        <v>101</v>
      </c>
      <c r="K44" s="74">
        <v>100</v>
      </c>
      <c r="L44" s="74">
        <v>95</v>
      </c>
      <c r="N44">
        <f t="shared" si="2"/>
        <v>63.79</v>
      </c>
      <c r="O44" s="38"/>
      <c r="P44" s="38"/>
      <c r="Q44" s="38"/>
      <c r="R44" s="38"/>
    </row>
    <row r="45" spans="1:24">
      <c r="A45" s="41" t="s">
        <v>160</v>
      </c>
      <c r="B45" s="42">
        <f>B23-SUM(B24:B44)</f>
        <v>0</v>
      </c>
      <c r="C45" s="42">
        <f t="shared" ref="C45:L45" si="4">C23-SUM(C24:C44)</f>
        <v>0</v>
      </c>
      <c r="D45" s="42">
        <f t="shared" si="4"/>
        <v>0</v>
      </c>
      <c r="E45" s="42">
        <f t="shared" si="4"/>
        <v>0</v>
      </c>
      <c r="F45" s="42">
        <f t="shared" si="4"/>
        <v>0</v>
      </c>
      <c r="G45" s="42">
        <f t="shared" si="4"/>
        <v>0</v>
      </c>
      <c r="H45" s="42">
        <f t="shared" si="4"/>
        <v>0</v>
      </c>
      <c r="I45" s="42">
        <f t="shared" si="4"/>
        <v>0</v>
      </c>
      <c r="J45" s="42">
        <f t="shared" si="4"/>
        <v>0</v>
      </c>
      <c r="K45" s="42">
        <f t="shared" si="4"/>
        <v>0</v>
      </c>
      <c r="L45" s="42">
        <f t="shared" si="4"/>
        <v>0</v>
      </c>
      <c r="O45" s="38"/>
      <c r="P45" s="38"/>
      <c r="Q45" s="38"/>
      <c r="R45" s="38"/>
    </row>
    <row r="46" spans="1:24">
      <c r="A46" s="3"/>
      <c r="B46" s="39"/>
      <c r="C46" s="38"/>
      <c r="D46" s="38"/>
      <c r="E46" s="38"/>
      <c r="F46" s="38"/>
      <c r="G46" s="77"/>
      <c r="H46" s="77"/>
      <c r="I46" s="77"/>
      <c r="J46" s="77"/>
      <c r="K46" s="77"/>
      <c r="L46" s="77"/>
    </row>
    <row r="47" spans="1:24">
      <c r="A47" s="9" t="s">
        <v>39</v>
      </c>
      <c r="B47" s="40">
        <v>515</v>
      </c>
      <c r="C47" s="24">
        <v>498</v>
      </c>
      <c r="D47" s="24">
        <v>666</v>
      </c>
      <c r="E47" s="24">
        <v>618</v>
      </c>
      <c r="F47" s="24">
        <v>581</v>
      </c>
      <c r="G47" s="68">
        <v>656</v>
      </c>
      <c r="H47" s="68">
        <v>812</v>
      </c>
      <c r="I47" s="68">
        <v>848</v>
      </c>
      <c r="J47" s="68">
        <v>683</v>
      </c>
      <c r="K47" s="69">
        <v>700</v>
      </c>
      <c r="L47" s="69">
        <v>731</v>
      </c>
      <c r="N47">
        <f t="shared" si="2"/>
        <v>41.94</v>
      </c>
    </row>
    <row r="48" spans="1:24">
      <c r="A48" s="6" t="s">
        <v>40</v>
      </c>
      <c r="B48" s="39">
        <v>63</v>
      </c>
      <c r="C48" s="38">
        <v>36</v>
      </c>
      <c r="D48" s="38">
        <v>46</v>
      </c>
      <c r="E48" s="38">
        <v>34</v>
      </c>
      <c r="F48" s="38">
        <v>35</v>
      </c>
      <c r="G48" s="73">
        <v>45</v>
      </c>
      <c r="H48" s="73">
        <v>50</v>
      </c>
      <c r="I48" s="73">
        <v>50</v>
      </c>
      <c r="J48" s="73">
        <v>39</v>
      </c>
      <c r="K48" s="74">
        <v>30</v>
      </c>
      <c r="L48" s="74">
        <v>40</v>
      </c>
      <c r="N48">
        <f t="shared" si="2"/>
        <v>-36.51</v>
      </c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A49" s="10" t="s">
        <v>41</v>
      </c>
      <c r="B49" s="39">
        <v>70</v>
      </c>
      <c r="C49" s="38">
        <v>67</v>
      </c>
      <c r="D49" s="38">
        <v>58</v>
      </c>
      <c r="E49" s="38">
        <v>38</v>
      </c>
      <c r="F49" s="38">
        <v>41</v>
      </c>
      <c r="G49" s="73">
        <v>57</v>
      </c>
      <c r="H49" s="73">
        <v>86</v>
      </c>
      <c r="I49" s="73">
        <v>68</v>
      </c>
      <c r="J49" s="73">
        <v>39</v>
      </c>
      <c r="K49" s="74">
        <v>85</v>
      </c>
      <c r="L49" s="74">
        <v>95</v>
      </c>
      <c r="N49">
        <f t="shared" si="2"/>
        <v>35.71</v>
      </c>
    </row>
    <row r="50" spans="1:24">
      <c r="A50" s="6" t="s">
        <v>42</v>
      </c>
      <c r="B50" s="39">
        <v>27</v>
      </c>
      <c r="C50" s="38">
        <v>17</v>
      </c>
      <c r="D50" s="38">
        <v>20</v>
      </c>
      <c r="E50" s="38">
        <v>35</v>
      </c>
      <c r="F50" s="38">
        <v>42</v>
      </c>
      <c r="G50" s="73">
        <v>40</v>
      </c>
      <c r="H50" s="73">
        <v>34</v>
      </c>
      <c r="I50" s="73">
        <v>30</v>
      </c>
      <c r="J50" s="73">
        <v>38</v>
      </c>
      <c r="K50" s="74">
        <v>40</v>
      </c>
      <c r="L50" s="74">
        <v>45</v>
      </c>
      <c r="N50">
        <f t="shared" si="2"/>
        <v>66.67</v>
      </c>
    </row>
    <row r="51" spans="1:24">
      <c r="A51" s="6" t="s">
        <v>43</v>
      </c>
      <c r="B51" s="39">
        <v>24</v>
      </c>
      <c r="C51" s="38">
        <v>23</v>
      </c>
      <c r="D51" s="38">
        <v>36</v>
      </c>
      <c r="E51" s="38">
        <v>56</v>
      </c>
      <c r="F51" s="38">
        <v>39</v>
      </c>
      <c r="G51" s="73">
        <v>23</v>
      </c>
      <c r="H51" s="73">
        <v>52</v>
      </c>
      <c r="I51" s="73">
        <v>56</v>
      </c>
      <c r="J51" s="73">
        <v>24</v>
      </c>
      <c r="K51" s="74">
        <v>55</v>
      </c>
      <c r="L51" s="74">
        <v>50</v>
      </c>
      <c r="N51">
        <f t="shared" si="2"/>
        <v>108.33</v>
      </c>
    </row>
    <row r="52" spans="1:24">
      <c r="A52" s="6" t="s">
        <v>44</v>
      </c>
      <c r="B52" s="39">
        <v>13</v>
      </c>
      <c r="C52" s="38">
        <v>16</v>
      </c>
      <c r="D52" s="38">
        <v>22</v>
      </c>
      <c r="E52" s="38">
        <v>17</v>
      </c>
      <c r="F52" s="38">
        <v>14</v>
      </c>
      <c r="G52" s="73">
        <v>34</v>
      </c>
      <c r="H52" s="73">
        <v>25</v>
      </c>
      <c r="I52" s="73">
        <v>52</v>
      </c>
      <c r="J52" s="73">
        <v>45</v>
      </c>
      <c r="K52" s="74">
        <v>50</v>
      </c>
      <c r="L52" s="74">
        <v>35</v>
      </c>
      <c r="N52">
        <f t="shared" si="2"/>
        <v>169.23</v>
      </c>
      <c r="S52" s="28"/>
    </row>
    <row r="53" spans="1:24">
      <c r="A53" s="6" t="s">
        <v>45</v>
      </c>
      <c r="B53" s="39">
        <v>27</v>
      </c>
      <c r="C53" s="38">
        <v>51</v>
      </c>
      <c r="D53" s="38">
        <v>51</v>
      </c>
      <c r="E53" s="38">
        <v>55</v>
      </c>
      <c r="F53" s="38">
        <v>34</v>
      </c>
      <c r="G53" s="73">
        <v>74</v>
      </c>
      <c r="H53" s="73">
        <v>72</v>
      </c>
      <c r="I53" s="73">
        <v>118</v>
      </c>
      <c r="J53" s="73">
        <v>137</v>
      </c>
      <c r="K53" s="74">
        <v>90</v>
      </c>
      <c r="L53" s="74">
        <v>105</v>
      </c>
      <c r="N53">
        <f t="shared" si="2"/>
        <v>288.89</v>
      </c>
    </row>
    <row r="54" spans="1:24">
      <c r="A54" s="6" t="s">
        <v>46</v>
      </c>
      <c r="B54" s="39">
        <v>42</v>
      </c>
      <c r="C54" s="38">
        <v>47</v>
      </c>
      <c r="D54" s="38">
        <v>56</v>
      </c>
      <c r="E54" s="38">
        <v>58</v>
      </c>
      <c r="F54" s="38">
        <v>68</v>
      </c>
      <c r="G54" s="73">
        <v>50</v>
      </c>
      <c r="H54" s="73">
        <v>70</v>
      </c>
      <c r="I54" s="73">
        <v>58</v>
      </c>
      <c r="J54" s="73">
        <v>68</v>
      </c>
      <c r="K54" s="74">
        <v>55</v>
      </c>
      <c r="L54" s="74">
        <v>50</v>
      </c>
      <c r="N54">
        <f t="shared" si="2"/>
        <v>19.05</v>
      </c>
    </row>
    <row r="55" spans="1:24">
      <c r="A55" s="6" t="s">
        <v>47</v>
      </c>
      <c r="B55" s="39">
        <v>43</v>
      </c>
      <c r="C55" s="38">
        <v>62</v>
      </c>
      <c r="D55" s="38">
        <v>95</v>
      </c>
      <c r="E55" s="38">
        <v>98</v>
      </c>
      <c r="F55" s="38">
        <v>76</v>
      </c>
      <c r="G55" s="73">
        <v>84</v>
      </c>
      <c r="H55" s="73">
        <v>125</v>
      </c>
      <c r="I55" s="73">
        <v>124</v>
      </c>
      <c r="J55" s="73">
        <v>89</v>
      </c>
      <c r="K55" s="74">
        <v>110</v>
      </c>
      <c r="L55" s="74">
        <v>90</v>
      </c>
      <c r="N55">
        <f t="shared" si="2"/>
        <v>109.3</v>
      </c>
    </row>
    <row r="56" spans="1:24">
      <c r="A56" s="6" t="s">
        <v>48</v>
      </c>
      <c r="B56" s="39">
        <v>10</v>
      </c>
      <c r="C56" s="38">
        <v>27</v>
      </c>
      <c r="D56" s="38">
        <v>35</v>
      </c>
      <c r="E56" s="38">
        <v>27</v>
      </c>
      <c r="F56" s="38">
        <v>17</v>
      </c>
      <c r="G56" s="73">
        <v>25</v>
      </c>
      <c r="H56" s="73">
        <v>35</v>
      </c>
      <c r="I56" s="73">
        <v>35</v>
      </c>
      <c r="J56" s="73">
        <v>12</v>
      </c>
      <c r="K56" s="74">
        <v>10</v>
      </c>
      <c r="L56" s="74">
        <v>6</v>
      </c>
      <c r="N56">
        <f t="shared" si="2"/>
        <v>-40</v>
      </c>
    </row>
    <row r="57" spans="1:24">
      <c r="A57" s="6" t="s">
        <v>49</v>
      </c>
      <c r="B57" s="39">
        <v>14</v>
      </c>
      <c r="C57" s="38">
        <v>14</v>
      </c>
      <c r="D57" s="38">
        <v>20</v>
      </c>
      <c r="E57" s="38">
        <v>13</v>
      </c>
      <c r="F57" s="38">
        <v>13</v>
      </c>
      <c r="G57" s="73">
        <v>18</v>
      </c>
      <c r="H57" s="73">
        <v>22</v>
      </c>
      <c r="I57" s="73">
        <v>30</v>
      </c>
      <c r="J57" s="73">
        <v>14</v>
      </c>
      <c r="K57" s="74">
        <v>20</v>
      </c>
      <c r="L57" s="74">
        <v>15</v>
      </c>
      <c r="N57">
        <f t="shared" si="2"/>
        <v>7.14</v>
      </c>
    </row>
    <row r="58" spans="1:24">
      <c r="A58" s="15" t="s">
        <v>146</v>
      </c>
      <c r="B58" s="39">
        <v>30</v>
      </c>
      <c r="C58" s="38">
        <v>34</v>
      </c>
      <c r="D58" s="38">
        <v>59</v>
      </c>
      <c r="E58" s="38">
        <v>44</v>
      </c>
      <c r="F58" s="38">
        <v>42</v>
      </c>
      <c r="G58" s="73">
        <v>66</v>
      </c>
      <c r="H58" s="73">
        <v>96</v>
      </c>
      <c r="I58" s="73">
        <v>115</v>
      </c>
      <c r="J58" s="73">
        <v>91</v>
      </c>
      <c r="K58" s="74">
        <v>65</v>
      </c>
      <c r="L58" s="74">
        <v>80</v>
      </c>
      <c r="N58">
        <f t="shared" si="2"/>
        <v>166.67</v>
      </c>
      <c r="S58" s="26"/>
      <c r="T58" s="26"/>
      <c r="U58" s="26"/>
      <c r="V58" s="26"/>
      <c r="W58" s="26"/>
      <c r="X58" s="26"/>
    </row>
    <row r="59" spans="1:24">
      <c r="A59" s="6" t="s">
        <v>50</v>
      </c>
      <c r="B59" s="39">
        <v>35</v>
      </c>
      <c r="C59" s="38">
        <v>15</v>
      </c>
      <c r="D59" s="38">
        <v>39</v>
      </c>
      <c r="E59" s="38">
        <v>15</v>
      </c>
      <c r="F59" s="38">
        <v>20</v>
      </c>
      <c r="G59" s="73">
        <v>21</v>
      </c>
      <c r="H59" s="73">
        <v>42</v>
      </c>
      <c r="I59" s="73">
        <v>30</v>
      </c>
      <c r="J59" s="73">
        <v>17</v>
      </c>
      <c r="K59" s="74">
        <v>15</v>
      </c>
      <c r="L59" s="74">
        <v>30</v>
      </c>
      <c r="N59">
        <f t="shared" si="2"/>
        <v>-14.29</v>
      </c>
    </row>
    <row r="60" spans="1:24">
      <c r="A60" s="6" t="s">
        <v>51</v>
      </c>
      <c r="B60" s="39">
        <v>50</v>
      </c>
      <c r="C60" s="38">
        <v>53</v>
      </c>
      <c r="D60" s="38">
        <v>63</v>
      </c>
      <c r="E60" s="38">
        <v>72</v>
      </c>
      <c r="F60" s="38">
        <v>85</v>
      </c>
      <c r="G60" s="73">
        <v>59</v>
      </c>
      <c r="H60" s="73">
        <v>33</v>
      </c>
      <c r="I60" s="73">
        <v>26</v>
      </c>
      <c r="J60" s="73">
        <v>27</v>
      </c>
      <c r="K60" s="74">
        <v>25</v>
      </c>
      <c r="L60" s="74">
        <v>30</v>
      </c>
      <c r="N60">
        <f t="shared" si="2"/>
        <v>-40</v>
      </c>
    </row>
    <row r="61" spans="1:24">
      <c r="A61" s="6" t="s">
        <v>52</v>
      </c>
      <c r="B61" s="39">
        <v>67</v>
      </c>
      <c r="C61" s="38">
        <v>36</v>
      </c>
      <c r="D61" s="38">
        <v>66</v>
      </c>
      <c r="E61" s="38">
        <v>56</v>
      </c>
      <c r="F61" s="38">
        <v>55</v>
      </c>
      <c r="G61" s="73">
        <v>60</v>
      </c>
      <c r="H61" s="73">
        <v>70</v>
      </c>
      <c r="I61" s="73">
        <v>56</v>
      </c>
      <c r="J61" s="73">
        <v>43</v>
      </c>
      <c r="K61" s="74">
        <v>50</v>
      </c>
      <c r="L61" s="74">
        <v>60</v>
      </c>
      <c r="N61">
        <f t="shared" si="2"/>
        <v>-10.45</v>
      </c>
    </row>
    <row r="62" spans="1:24">
      <c r="A62" s="41" t="s">
        <v>160</v>
      </c>
      <c r="B62" s="42">
        <f>B47-SUM(B48:B61)</f>
        <v>0</v>
      </c>
      <c r="C62" s="42">
        <f t="shared" ref="C62:L62" si="5">C47-SUM(C48:C61)</f>
        <v>0</v>
      </c>
      <c r="D62" s="42">
        <f t="shared" si="5"/>
        <v>0</v>
      </c>
      <c r="E62" s="42">
        <f t="shared" si="5"/>
        <v>0</v>
      </c>
      <c r="F62" s="42">
        <f t="shared" si="5"/>
        <v>0</v>
      </c>
      <c r="G62" s="42">
        <f t="shared" si="5"/>
        <v>0</v>
      </c>
      <c r="H62" s="42">
        <f t="shared" si="5"/>
        <v>0</v>
      </c>
      <c r="I62" s="42">
        <f t="shared" si="5"/>
        <v>0</v>
      </c>
      <c r="J62" s="42">
        <f t="shared" si="5"/>
        <v>0</v>
      </c>
      <c r="K62" s="42">
        <f t="shared" si="5"/>
        <v>0</v>
      </c>
      <c r="L62" s="42">
        <f t="shared" si="5"/>
        <v>0</v>
      </c>
    </row>
    <row r="63" spans="1:24">
      <c r="A63" s="27"/>
      <c r="B63" s="39"/>
      <c r="C63" s="38"/>
      <c r="D63" s="38"/>
      <c r="E63" s="38"/>
      <c r="F63" s="38"/>
      <c r="G63" s="73"/>
      <c r="H63" s="73"/>
      <c r="I63" s="73"/>
      <c r="J63" s="73"/>
      <c r="K63" s="74"/>
      <c r="L63" s="74"/>
    </row>
    <row r="64" spans="1:24">
      <c r="A64" s="9" t="s">
        <v>3</v>
      </c>
      <c r="B64" s="40">
        <v>380</v>
      </c>
      <c r="C64" s="24">
        <v>520</v>
      </c>
      <c r="D64" s="24">
        <v>547</v>
      </c>
      <c r="E64" s="24">
        <v>449</v>
      </c>
      <c r="F64" s="24">
        <v>513</v>
      </c>
      <c r="G64" s="68">
        <v>574</v>
      </c>
      <c r="H64" s="68">
        <v>669</v>
      </c>
      <c r="I64" s="68">
        <v>760</v>
      </c>
      <c r="J64" s="68">
        <v>633</v>
      </c>
      <c r="K64" s="69">
        <v>690</v>
      </c>
      <c r="L64" s="69">
        <v>535</v>
      </c>
      <c r="N64">
        <f t="shared" si="2"/>
        <v>40.79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 spans="1:24">
      <c r="A65" s="6" t="s">
        <v>53</v>
      </c>
      <c r="B65" s="39">
        <v>38</v>
      </c>
      <c r="C65" s="38">
        <v>41</v>
      </c>
      <c r="D65" s="38">
        <v>37</v>
      </c>
      <c r="E65" s="38">
        <v>34</v>
      </c>
      <c r="F65" s="38">
        <v>39</v>
      </c>
      <c r="G65" s="73">
        <v>35</v>
      </c>
      <c r="H65" s="73">
        <v>58</v>
      </c>
      <c r="I65" s="73">
        <v>79</v>
      </c>
      <c r="J65" s="73">
        <v>47</v>
      </c>
      <c r="K65" s="74">
        <v>50</v>
      </c>
      <c r="L65" s="74">
        <v>40</v>
      </c>
      <c r="N65">
        <f t="shared" si="2"/>
        <v>5.26</v>
      </c>
    </row>
    <row r="66" spans="1:24">
      <c r="A66" s="6" t="s">
        <v>54</v>
      </c>
      <c r="B66" s="39">
        <v>70</v>
      </c>
      <c r="C66" s="38">
        <v>90</v>
      </c>
      <c r="D66" s="38">
        <v>75</v>
      </c>
      <c r="E66" s="38">
        <v>59</v>
      </c>
      <c r="F66" s="38">
        <v>51</v>
      </c>
      <c r="G66" s="73">
        <v>81</v>
      </c>
      <c r="H66" s="73">
        <v>97</v>
      </c>
      <c r="I66" s="73">
        <v>118</v>
      </c>
      <c r="J66" s="73">
        <v>80</v>
      </c>
      <c r="K66" s="74">
        <v>110</v>
      </c>
      <c r="L66" s="74">
        <v>95</v>
      </c>
      <c r="N66">
        <f t="shared" si="2"/>
        <v>35.71</v>
      </c>
    </row>
    <row r="67" spans="1:24">
      <c r="A67" s="6" t="s">
        <v>55</v>
      </c>
      <c r="B67" s="39">
        <v>53</v>
      </c>
      <c r="C67" s="38">
        <v>47</v>
      </c>
      <c r="D67" s="38">
        <v>69</v>
      </c>
      <c r="E67" s="38">
        <v>52</v>
      </c>
      <c r="F67" s="38">
        <v>62</v>
      </c>
      <c r="G67" s="73">
        <v>55</v>
      </c>
      <c r="H67" s="73">
        <v>86</v>
      </c>
      <c r="I67" s="73">
        <v>119</v>
      </c>
      <c r="J67" s="73">
        <v>93</v>
      </c>
      <c r="K67" s="74">
        <v>105</v>
      </c>
      <c r="L67" s="74">
        <v>85</v>
      </c>
      <c r="N67">
        <f t="shared" si="2"/>
        <v>60.38</v>
      </c>
    </row>
    <row r="68" spans="1:24">
      <c r="A68" s="15" t="s">
        <v>145</v>
      </c>
      <c r="B68" s="39">
        <v>45</v>
      </c>
      <c r="C68" s="38">
        <v>47</v>
      </c>
      <c r="D68" s="38">
        <v>66</v>
      </c>
      <c r="E68" s="38">
        <v>47</v>
      </c>
      <c r="F68" s="38">
        <v>48</v>
      </c>
      <c r="G68" s="78">
        <v>56</v>
      </c>
      <c r="H68" s="78">
        <v>65</v>
      </c>
      <c r="I68" s="78">
        <v>73</v>
      </c>
      <c r="J68" s="78">
        <v>92</v>
      </c>
      <c r="K68" s="74">
        <v>95</v>
      </c>
      <c r="L68" s="74">
        <v>65</v>
      </c>
      <c r="N68">
        <f t="shared" si="2"/>
        <v>44.44</v>
      </c>
      <c r="S68" s="26"/>
    </row>
    <row r="69" spans="1:24">
      <c r="A69" s="6" t="s">
        <v>56</v>
      </c>
      <c r="B69" s="39">
        <v>43</v>
      </c>
      <c r="C69" s="38">
        <v>37</v>
      </c>
      <c r="D69" s="38">
        <v>39</v>
      </c>
      <c r="E69" s="38">
        <v>47</v>
      </c>
      <c r="F69" s="38">
        <v>42</v>
      </c>
      <c r="G69" s="73">
        <v>56</v>
      </c>
      <c r="H69" s="73">
        <v>87</v>
      </c>
      <c r="I69" s="73">
        <v>79</v>
      </c>
      <c r="J69" s="73">
        <v>63</v>
      </c>
      <c r="K69" s="74">
        <v>60</v>
      </c>
      <c r="L69" s="74">
        <v>65</v>
      </c>
      <c r="N69">
        <f t="shared" ref="N69:N132" si="6">ROUND(100*(L69-B69)/B69,2)</f>
        <v>51.16</v>
      </c>
    </row>
    <row r="70" spans="1:24">
      <c r="A70" s="6" t="s">
        <v>57</v>
      </c>
      <c r="B70" s="39">
        <v>30</v>
      </c>
      <c r="C70" s="38">
        <v>43</v>
      </c>
      <c r="D70" s="38">
        <v>42</v>
      </c>
      <c r="E70" s="38">
        <v>41</v>
      </c>
      <c r="F70" s="38">
        <v>33</v>
      </c>
      <c r="G70" s="73" t="s">
        <v>136</v>
      </c>
      <c r="H70" s="73" t="s">
        <v>136</v>
      </c>
      <c r="I70" s="73" t="s">
        <v>136</v>
      </c>
      <c r="J70" s="73" t="s">
        <v>136</v>
      </c>
      <c r="K70" s="74">
        <v>45</v>
      </c>
      <c r="L70" s="74">
        <v>50</v>
      </c>
      <c r="N70">
        <f t="shared" si="6"/>
        <v>66.67</v>
      </c>
    </row>
    <row r="71" spans="1:24">
      <c r="A71" s="6" t="s">
        <v>58</v>
      </c>
      <c r="B71" s="39">
        <v>53</v>
      </c>
      <c r="C71" s="38">
        <v>90</v>
      </c>
      <c r="D71" s="38">
        <v>93</v>
      </c>
      <c r="E71" s="38">
        <v>82</v>
      </c>
      <c r="F71" s="38">
        <v>98</v>
      </c>
      <c r="G71" s="73">
        <v>112</v>
      </c>
      <c r="H71" s="73">
        <v>107</v>
      </c>
      <c r="I71" s="73">
        <v>114</v>
      </c>
      <c r="J71" s="73">
        <v>139</v>
      </c>
      <c r="K71" s="74">
        <v>135</v>
      </c>
      <c r="L71" s="74">
        <v>65</v>
      </c>
      <c r="N71">
        <f t="shared" si="6"/>
        <v>22.64</v>
      </c>
    </row>
    <row r="72" spans="1:24">
      <c r="A72" s="10" t="s">
        <v>59</v>
      </c>
      <c r="B72" s="39">
        <v>48</v>
      </c>
      <c r="C72" s="38">
        <v>125</v>
      </c>
      <c r="D72" s="38">
        <v>126</v>
      </c>
      <c r="E72" s="38">
        <v>87</v>
      </c>
      <c r="F72" s="38">
        <v>140</v>
      </c>
      <c r="G72" s="73">
        <v>142</v>
      </c>
      <c r="H72" s="73">
        <v>114</v>
      </c>
      <c r="I72" s="73">
        <v>130</v>
      </c>
      <c r="J72" s="73">
        <v>76</v>
      </c>
      <c r="K72" s="74">
        <v>90</v>
      </c>
      <c r="L72" s="74">
        <v>70</v>
      </c>
      <c r="N72">
        <f t="shared" si="6"/>
        <v>45.83</v>
      </c>
    </row>
    <row r="73" spans="1:24">
      <c r="A73" s="41" t="s">
        <v>160</v>
      </c>
      <c r="B73" s="42">
        <f>B64-SUM(B65:B72)</f>
        <v>0</v>
      </c>
      <c r="C73" s="42">
        <f t="shared" ref="C73:L73" si="7">C64-SUM(C65:C72)</f>
        <v>0</v>
      </c>
      <c r="D73" s="42">
        <f t="shared" si="7"/>
        <v>0</v>
      </c>
      <c r="E73" s="42">
        <f t="shared" si="7"/>
        <v>0</v>
      </c>
      <c r="F73" s="42">
        <f t="shared" si="7"/>
        <v>0</v>
      </c>
      <c r="G73" s="42">
        <f t="shared" si="7"/>
        <v>37</v>
      </c>
      <c r="H73" s="42">
        <f t="shared" si="7"/>
        <v>55</v>
      </c>
      <c r="I73" s="42">
        <f t="shared" si="7"/>
        <v>48</v>
      </c>
      <c r="J73" s="42">
        <f t="shared" si="7"/>
        <v>43</v>
      </c>
      <c r="K73" s="42">
        <f t="shared" si="7"/>
        <v>0</v>
      </c>
      <c r="L73" s="42">
        <f t="shared" si="7"/>
        <v>0</v>
      </c>
    </row>
    <row r="74" spans="1:24">
      <c r="A74" s="27"/>
      <c r="G74" s="73"/>
      <c r="H74" s="73"/>
      <c r="I74" s="73"/>
      <c r="J74" s="73"/>
      <c r="K74" s="74"/>
      <c r="L74" s="74"/>
    </row>
    <row r="75" spans="1:24">
      <c r="A75" s="9" t="s">
        <v>4</v>
      </c>
      <c r="B75" s="40">
        <v>651</v>
      </c>
      <c r="C75" s="24">
        <v>587</v>
      </c>
      <c r="D75" s="24">
        <v>530</v>
      </c>
      <c r="E75" s="24">
        <v>397</v>
      </c>
      <c r="F75" s="24">
        <v>455</v>
      </c>
      <c r="G75" s="68">
        <v>552</v>
      </c>
      <c r="H75" s="68">
        <v>635</v>
      </c>
      <c r="I75" s="68">
        <v>816</v>
      </c>
      <c r="J75" s="68">
        <v>606</v>
      </c>
      <c r="K75" s="69">
        <v>710</v>
      </c>
      <c r="L75" s="69">
        <v>845</v>
      </c>
      <c r="N75">
        <f t="shared" si="6"/>
        <v>29.8</v>
      </c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spans="1:24">
      <c r="A76" s="7" t="s">
        <v>60</v>
      </c>
      <c r="B76" s="39">
        <v>85</v>
      </c>
      <c r="C76" s="38">
        <v>99</v>
      </c>
      <c r="D76" s="38">
        <v>71</v>
      </c>
      <c r="E76" s="38">
        <v>59</v>
      </c>
      <c r="F76" s="38">
        <v>62</v>
      </c>
      <c r="G76" s="73">
        <v>128</v>
      </c>
      <c r="H76" s="73">
        <v>135</v>
      </c>
      <c r="I76" s="73">
        <v>166</v>
      </c>
      <c r="J76" s="73">
        <v>120</v>
      </c>
      <c r="K76" s="74">
        <v>135</v>
      </c>
      <c r="L76" s="74">
        <v>150</v>
      </c>
      <c r="N76">
        <f t="shared" si="6"/>
        <v>76.47</v>
      </c>
      <c r="O76" s="2"/>
      <c r="P76" s="2"/>
      <c r="Q76" s="2"/>
      <c r="R76" s="2"/>
    </row>
    <row r="77" spans="1:24">
      <c r="A77" s="6" t="s">
        <v>61</v>
      </c>
      <c r="B77" s="39">
        <v>70</v>
      </c>
      <c r="C77" s="38">
        <v>38</v>
      </c>
      <c r="D77" s="38">
        <v>42</v>
      </c>
      <c r="E77" s="38">
        <v>6</v>
      </c>
      <c r="F77" s="38">
        <v>40</v>
      </c>
      <c r="G77" s="73">
        <v>42</v>
      </c>
      <c r="H77" s="73">
        <v>65</v>
      </c>
      <c r="I77" s="73">
        <v>78</v>
      </c>
      <c r="J77" s="73">
        <v>30</v>
      </c>
      <c r="K77" s="74">
        <v>55</v>
      </c>
      <c r="L77" s="74">
        <v>70</v>
      </c>
      <c r="N77">
        <f t="shared" si="6"/>
        <v>0</v>
      </c>
      <c r="O77" s="38"/>
      <c r="P77" s="38"/>
      <c r="Q77" s="38"/>
      <c r="R77" s="38"/>
    </row>
    <row r="78" spans="1:24">
      <c r="A78" s="6" t="s">
        <v>62</v>
      </c>
      <c r="B78" s="39">
        <v>36</v>
      </c>
      <c r="C78" s="38">
        <v>30</v>
      </c>
      <c r="D78" s="38">
        <v>21</v>
      </c>
      <c r="E78" s="38">
        <v>24</v>
      </c>
      <c r="F78" s="38">
        <v>29</v>
      </c>
      <c r="G78" s="73">
        <v>28</v>
      </c>
      <c r="H78" s="73">
        <v>28</v>
      </c>
      <c r="I78" s="73">
        <v>57</v>
      </c>
      <c r="J78" s="73">
        <v>49</v>
      </c>
      <c r="K78" s="74">
        <v>40</v>
      </c>
      <c r="L78" s="74">
        <v>10</v>
      </c>
      <c r="N78">
        <f t="shared" si="6"/>
        <v>-72.22</v>
      </c>
      <c r="O78" s="38"/>
      <c r="P78" s="38"/>
      <c r="Q78" s="38"/>
      <c r="R78" s="38"/>
    </row>
    <row r="79" spans="1:24">
      <c r="A79" s="6" t="s">
        <v>63</v>
      </c>
      <c r="B79" s="43" t="s">
        <v>136</v>
      </c>
      <c r="C79" s="38">
        <v>17</v>
      </c>
      <c r="D79" s="38">
        <v>38</v>
      </c>
      <c r="E79" s="38">
        <v>17</v>
      </c>
      <c r="F79" s="38">
        <v>29</v>
      </c>
      <c r="G79" s="73">
        <v>24</v>
      </c>
      <c r="H79" s="73">
        <v>18</v>
      </c>
      <c r="I79" s="73">
        <v>25</v>
      </c>
      <c r="J79" s="73">
        <v>12</v>
      </c>
      <c r="K79" s="74">
        <v>15</v>
      </c>
      <c r="L79" s="74">
        <v>10</v>
      </c>
      <c r="N79">
        <f>ROUND(100*(L79-C79)/C79,2)</f>
        <v>-41.18</v>
      </c>
      <c r="O79" s="4"/>
      <c r="P79" s="4"/>
      <c r="Q79" s="4"/>
      <c r="R79" s="4"/>
    </row>
    <row r="80" spans="1:24">
      <c r="A80" s="6" t="s">
        <v>64</v>
      </c>
      <c r="B80" s="39">
        <v>19</v>
      </c>
      <c r="C80" s="38">
        <v>31</v>
      </c>
      <c r="D80" s="38">
        <v>33</v>
      </c>
      <c r="E80" s="38">
        <v>24</v>
      </c>
      <c r="F80" s="38">
        <v>23</v>
      </c>
      <c r="G80" s="73">
        <v>29</v>
      </c>
      <c r="H80" s="73">
        <v>34</v>
      </c>
      <c r="I80" s="73">
        <v>59</v>
      </c>
      <c r="J80" s="73">
        <v>31</v>
      </c>
      <c r="K80" s="74">
        <v>70</v>
      </c>
      <c r="L80" s="74">
        <v>45</v>
      </c>
      <c r="N80">
        <f t="shared" si="6"/>
        <v>136.84</v>
      </c>
      <c r="O80" s="38"/>
      <c r="P80" s="38"/>
      <c r="Q80" s="38"/>
      <c r="R80" s="38"/>
    </row>
    <row r="81" spans="1:24">
      <c r="A81" s="6" t="s">
        <v>65</v>
      </c>
      <c r="B81" s="39">
        <v>42</v>
      </c>
      <c r="C81" s="38">
        <v>48</v>
      </c>
      <c r="D81" s="38">
        <v>8</v>
      </c>
      <c r="E81" s="38">
        <v>9</v>
      </c>
      <c r="F81" s="38">
        <v>8</v>
      </c>
      <c r="G81" s="73">
        <v>8</v>
      </c>
      <c r="H81" s="73">
        <v>7</v>
      </c>
      <c r="I81" s="73" t="s">
        <v>136</v>
      </c>
      <c r="J81" s="73">
        <v>18</v>
      </c>
      <c r="K81" s="74">
        <v>15</v>
      </c>
      <c r="L81" s="74">
        <v>30</v>
      </c>
      <c r="N81">
        <f t="shared" si="6"/>
        <v>-28.57</v>
      </c>
      <c r="O81" s="38"/>
      <c r="P81" s="38"/>
      <c r="Q81" s="38"/>
      <c r="R81" s="38"/>
    </row>
    <row r="82" spans="1:24">
      <c r="A82" s="6" t="s">
        <v>66</v>
      </c>
      <c r="B82" s="43" t="s">
        <v>136</v>
      </c>
      <c r="C82" s="38">
        <v>8</v>
      </c>
      <c r="D82" s="38">
        <v>12</v>
      </c>
      <c r="E82" s="38">
        <v>6</v>
      </c>
      <c r="F82" s="38">
        <v>7</v>
      </c>
      <c r="G82" s="73">
        <v>17</v>
      </c>
      <c r="H82" s="73" t="s">
        <v>136</v>
      </c>
      <c r="I82" s="73">
        <v>16</v>
      </c>
      <c r="J82" s="73">
        <v>21</v>
      </c>
      <c r="K82" s="74">
        <v>20</v>
      </c>
      <c r="L82" s="74">
        <v>15</v>
      </c>
      <c r="N82">
        <f>ROUND(100*(L82-C82)/C82,2)</f>
        <v>87.5</v>
      </c>
      <c r="O82" s="38"/>
      <c r="P82" s="38"/>
      <c r="Q82" s="38"/>
      <c r="R82" s="38"/>
    </row>
    <row r="83" spans="1:24">
      <c r="A83" s="16" t="s">
        <v>67</v>
      </c>
      <c r="B83" s="39">
        <v>75</v>
      </c>
      <c r="C83" s="38">
        <v>68</v>
      </c>
      <c r="D83" s="38">
        <v>65</v>
      </c>
      <c r="E83" s="38">
        <v>63</v>
      </c>
      <c r="F83" s="38">
        <v>62</v>
      </c>
      <c r="G83" s="73">
        <v>59</v>
      </c>
      <c r="H83" s="73">
        <v>79</v>
      </c>
      <c r="I83" s="73">
        <v>114</v>
      </c>
      <c r="J83" s="73">
        <v>137</v>
      </c>
      <c r="K83" s="74">
        <v>105</v>
      </c>
      <c r="L83" s="74">
        <v>145</v>
      </c>
      <c r="N83">
        <f t="shared" si="6"/>
        <v>93.33</v>
      </c>
      <c r="O83" s="2"/>
      <c r="P83" s="2"/>
      <c r="Q83" s="2"/>
      <c r="R83" s="2"/>
    </row>
    <row r="84" spans="1:24">
      <c r="A84" s="6" t="s">
        <v>68</v>
      </c>
      <c r="B84" s="39">
        <v>61</v>
      </c>
      <c r="C84" s="38">
        <v>40</v>
      </c>
      <c r="D84" s="38">
        <v>43</v>
      </c>
      <c r="E84" s="38">
        <v>65</v>
      </c>
      <c r="F84" s="38">
        <v>77</v>
      </c>
      <c r="G84" s="73">
        <v>88</v>
      </c>
      <c r="H84" s="73">
        <v>119</v>
      </c>
      <c r="I84" s="73">
        <v>130</v>
      </c>
      <c r="J84" s="73">
        <v>74</v>
      </c>
      <c r="K84" s="74">
        <v>95</v>
      </c>
      <c r="L84" s="74">
        <v>175</v>
      </c>
      <c r="N84">
        <f t="shared" si="6"/>
        <v>186.89</v>
      </c>
      <c r="O84" s="4"/>
      <c r="P84" s="4"/>
      <c r="Q84" s="4"/>
      <c r="R84" s="4"/>
    </row>
    <row r="85" spans="1:24">
      <c r="A85" s="6" t="s">
        <v>69</v>
      </c>
      <c r="B85" s="39">
        <v>31</v>
      </c>
      <c r="C85" s="38">
        <v>37</v>
      </c>
      <c r="D85" s="38">
        <v>9</v>
      </c>
      <c r="E85" s="38">
        <v>7</v>
      </c>
      <c r="F85" s="38">
        <v>11</v>
      </c>
      <c r="G85" s="73">
        <v>9</v>
      </c>
      <c r="H85" s="73" t="s">
        <v>136</v>
      </c>
      <c r="I85" s="73" t="s">
        <v>136</v>
      </c>
      <c r="J85" s="73">
        <v>8</v>
      </c>
      <c r="K85" s="74">
        <v>10</v>
      </c>
      <c r="L85" s="74">
        <v>20</v>
      </c>
      <c r="N85">
        <f t="shared" si="6"/>
        <v>-35.479999999999997</v>
      </c>
      <c r="O85" s="4"/>
      <c r="P85" s="4"/>
      <c r="Q85" s="4"/>
      <c r="R85" s="4"/>
    </row>
    <row r="86" spans="1:24">
      <c r="A86" s="6" t="s">
        <v>70</v>
      </c>
      <c r="B86" s="39">
        <v>21</v>
      </c>
      <c r="C86" s="38">
        <v>20</v>
      </c>
      <c r="D86" s="38">
        <v>16</v>
      </c>
      <c r="E86" s="38">
        <v>16</v>
      </c>
      <c r="F86" s="38">
        <v>16</v>
      </c>
      <c r="G86" s="73">
        <v>23</v>
      </c>
      <c r="H86" s="73">
        <v>26</v>
      </c>
      <c r="I86" s="73">
        <v>43</v>
      </c>
      <c r="J86" s="73">
        <v>38</v>
      </c>
      <c r="K86" s="74">
        <v>35</v>
      </c>
      <c r="L86" s="74">
        <v>10</v>
      </c>
      <c r="N86">
        <f t="shared" si="6"/>
        <v>-52.38</v>
      </c>
      <c r="O86" s="4"/>
      <c r="P86" s="4"/>
      <c r="Q86" s="4"/>
      <c r="R86" s="4"/>
    </row>
    <row r="87" spans="1:24">
      <c r="A87" s="6" t="s">
        <v>71</v>
      </c>
      <c r="B87" s="39">
        <v>153</v>
      </c>
      <c r="C87" s="38">
        <v>89</v>
      </c>
      <c r="D87" s="38">
        <v>92</v>
      </c>
      <c r="E87" s="38">
        <v>14</v>
      </c>
      <c r="F87" s="38">
        <v>26</v>
      </c>
      <c r="G87" s="73">
        <v>26</v>
      </c>
      <c r="H87" s="73">
        <v>33</v>
      </c>
      <c r="I87" s="73">
        <v>50</v>
      </c>
      <c r="J87" s="73">
        <v>34</v>
      </c>
      <c r="K87" s="74">
        <v>40</v>
      </c>
      <c r="L87" s="74">
        <v>55</v>
      </c>
      <c r="N87">
        <f t="shared" si="6"/>
        <v>-64.05</v>
      </c>
      <c r="O87" s="4"/>
      <c r="P87" s="4"/>
      <c r="Q87" s="4"/>
      <c r="R87" s="4"/>
    </row>
    <row r="88" spans="1:24">
      <c r="A88" s="6" t="s">
        <v>72</v>
      </c>
      <c r="B88" s="39">
        <v>24</v>
      </c>
      <c r="C88" s="38">
        <v>24</v>
      </c>
      <c r="D88" s="38">
        <v>25</v>
      </c>
      <c r="E88" s="38">
        <v>36</v>
      </c>
      <c r="F88" s="38">
        <v>24</v>
      </c>
      <c r="G88" s="73">
        <v>29</v>
      </c>
      <c r="H88" s="73">
        <v>29</v>
      </c>
      <c r="I88" s="73">
        <v>42</v>
      </c>
      <c r="J88" s="73">
        <v>14</v>
      </c>
      <c r="K88" s="74">
        <v>40</v>
      </c>
      <c r="L88" s="74">
        <v>65</v>
      </c>
      <c r="N88">
        <f t="shared" si="6"/>
        <v>170.83</v>
      </c>
      <c r="O88" s="4"/>
      <c r="P88" s="4"/>
      <c r="Q88" s="4"/>
      <c r="R88" s="4"/>
    </row>
    <row r="89" spans="1:24">
      <c r="A89" s="6" t="s">
        <v>73</v>
      </c>
      <c r="B89" s="39">
        <v>24</v>
      </c>
      <c r="C89" s="38">
        <v>38</v>
      </c>
      <c r="D89" s="38">
        <v>55</v>
      </c>
      <c r="E89" s="38">
        <v>51</v>
      </c>
      <c r="F89" s="38">
        <v>41</v>
      </c>
      <c r="G89" s="73">
        <v>42</v>
      </c>
      <c r="H89" s="73">
        <v>49</v>
      </c>
      <c r="I89" s="73">
        <v>25</v>
      </c>
      <c r="J89" s="73">
        <v>20</v>
      </c>
      <c r="K89" s="74">
        <v>35</v>
      </c>
      <c r="L89" s="74">
        <v>45</v>
      </c>
      <c r="N89">
        <f t="shared" si="6"/>
        <v>87.5</v>
      </c>
      <c r="O89" s="4"/>
      <c r="P89" s="4"/>
      <c r="Q89" s="4"/>
      <c r="R89" s="4"/>
    </row>
    <row r="90" spans="1:24">
      <c r="A90" s="41" t="s">
        <v>160</v>
      </c>
      <c r="B90" s="42">
        <f>B75-SUM(B76:B89)</f>
        <v>10</v>
      </c>
      <c r="C90" s="42">
        <f t="shared" ref="C90:L90" si="8">C75-SUM(C76:C89)</f>
        <v>0</v>
      </c>
      <c r="D90" s="42">
        <f t="shared" si="8"/>
        <v>0</v>
      </c>
      <c r="E90" s="42">
        <f t="shared" si="8"/>
        <v>0</v>
      </c>
      <c r="F90" s="42">
        <f t="shared" si="8"/>
        <v>0</v>
      </c>
      <c r="G90" s="42">
        <f t="shared" si="8"/>
        <v>0</v>
      </c>
      <c r="H90" s="42">
        <f t="shared" si="8"/>
        <v>13</v>
      </c>
      <c r="I90" s="42">
        <f t="shared" si="8"/>
        <v>11</v>
      </c>
      <c r="J90" s="42">
        <f t="shared" si="8"/>
        <v>0</v>
      </c>
      <c r="K90" s="42">
        <f t="shared" si="8"/>
        <v>0</v>
      </c>
      <c r="L90" s="42">
        <f t="shared" si="8"/>
        <v>0</v>
      </c>
      <c r="O90" s="4"/>
      <c r="P90" s="4"/>
      <c r="Q90" s="4"/>
      <c r="R90" s="4"/>
    </row>
    <row r="91" spans="1:24">
      <c r="A91" s="3"/>
      <c r="B91" s="39"/>
      <c r="C91" s="38"/>
      <c r="D91" s="38"/>
      <c r="E91" s="38"/>
      <c r="F91" s="38"/>
      <c r="G91" s="75"/>
      <c r="H91" s="75"/>
      <c r="I91" s="75"/>
      <c r="J91" s="75"/>
      <c r="K91" s="76"/>
      <c r="L91" s="76"/>
    </row>
    <row r="92" spans="1:24">
      <c r="A92" s="9" t="s">
        <v>5</v>
      </c>
      <c r="B92" s="40">
        <v>307</v>
      </c>
      <c r="C92" s="24">
        <v>273</v>
      </c>
      <c r="D92" s="24">
        <v>341</v>
      </c>
      <c r="E92" s="24">
        <v>334</v>
      </c>
      <c r="F92" s="24">
        <v>439</v>
      </c>
      <c r="G92" s="68">
        <v>415</v>
      </c>
      <c r="H92" s="68">
        <v>638</v>
      </c>
      <c r="I92" s="68">
        <v>637</v>
      </c>
      <c r="J92" s="68">
        <v>564</v>
      </c>
      <c r="K92" s="69">
        <v>600</v>
      </c>
      <c r="L92" s="69">
        <v>640</v>
      </c>
      <c r="N92">
        <f t="shared" si="6"/>
        <v>108.47</v>
      </c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 spans="1:24">
      <c r="A93" s="8" t="s">
        <v>144</v>
      </c>
      <c r="B93" s="39">
        <v>12</v>
      </c>
      <c r="C93" s="38">
        <v>6</v>
      </c>
      <c r="D93" s="38">
        <v>13</v>
      </c>
      <c r="E93" s="38">
        <v>18</v>
      </c>
      <c r="F93" s="38">
        <v>28</v>
      </c>
      <c r="G93" s="73">
        <v>23</v>
      </c>
      <c r="H93" s="73">
        <v>32</v>
      </c>
      <c r="I93" s="78">
        <v>36</v>
      </c>
      <c r="J93" s="73">
        <v>81</v>
      </c>
      <c r="K93" s="74">
        <v>75</v>
      </c>
      <c r="L93" s="74">
        <v>90</v>
      </c>
      <c r="N93">
        <f t="shared" si="6"/>
        <v>650</v>
      </c>
      <c r="O93" s="38"/>
      <c r="P93" s="38"/>
      <c r="Q93" s="38"/>
      <c r="R93" s="38"/>
      <c r="S93" s="31"/>
      <c r="T93" s="31"/>
      <c r="U93" s="34"/>
      <c r="V93" s="31"/>
      <c r="W93" s="31"/>
      <c r="X93" s="31"/>
    </row>
    <row r="94" spans="1:24">
      <c r="A94" s="6" t="s">
        <v>74</v>
      </c>
      <c r="B94" s="39">
        <v>23</v>
      </c>
      <c r="C94" s="38">
        <v>21</v>
      </c>
      <c r="D94" s="38">
        <v>34</v>
      </c>
      <c r="E94" s="38">
        <v>31</v>
      </c>
      <c r="F94" s="38">
        <v>74</v>
      </c>
      <c r="G94" s="73">
        <v>28</v>
      </c>
      <c r="H94" s="73">
        <v>68</v>
      </c>
      <c r="I94" s="73">
        <v>51</v>
      </c>
      <c r="J94" s="73">
        <v>40</v>
      </c>
      <c r="K94" s="74">
        <v>25</v>
      </c>
      <c r="L94" s="74">
        <v>50</v>
      </c>
      <c r="N94">
        <f t="shared" si="6"/>
        <v>117.39</v>
      </c>
      <c r="O94" s="38"/>
      <c r="P94" s="38"/>
      <c r="Q94" s="38"/>
      <c r="R94" s="38"/>
      <c r="S94" s="32"/>
      <c r="T94" s="32"/>
      <c r="U94" s="32"/>
      <c r="V94" s="32"/>
      <c r="W94" s="33"/>
      <c r="X94" s="33"/>
    </row>
    <row r="95" spans="1:24">
      <c r="A95" s="17" t="s">
        <v>75</v>
      </c>
      <c r="B95" s="39">
        <v>101</v>
      </c>
      <c r="C95" s="38">
        <v>103</v>
      </c>
      <c r="D95" s="38">
        <v>115</v>
      </c>
      <c r="E95" s="38">
        <v>118</v>
      </c>
      <c r="F95" s="38">
        <v>118</v>
      </c>
      <c r="G95" s="73">
        <v>123</v>
      </c>
      <c r="H95" s="73">
        <v>186</v>
      </c>
      <c r="I95" s="78">
        <v>161</v>
      </c>
      <c r="J95" s="73">
        <v>99</v>
      </c>
      <c r="K95" s="74">
        <v>140</v>
      </c>
      <c r="L95" s="74">
        <v>165</v>
      </c>
      <c r="N95">
        <f t="shared" si="6"/>
        <v>63.37</v>
      </c>
      <c r="O95" s="2"/>
      <c r="P95" s="2"/>
      <c r="Q95" s="2"/>
      <c r="R95" s="2"/>
      <c r="S95" s="31"/>
      <c r="T95" s="31"/>
      <c r="U95" s="34"/>
      <c r="V95" s="31"/>
      <c r="W95" s="31"/>
      <c r="X95" s="31"/>
    </row>
    <row r="96" spans="1:24">
      <c r="A96" s="6" t="s">
        <v>76</v>
      </c>
      <c r="B96" s="39">
        <v>50</v>
      </c>
      <c r="C96" s="38">
        <v>33</v>
      </c>
      <c r="D96" s="38">
        <v>25</v>
      </c>
      <c r="E96" s="38">
        <v>31</v>
      </c>
      <c r="F96" s="38">
        <v>56</v>
      </c>
      <c r="G96" s="73">
        <v>52</v>
      </c>
      <c r="H96" s="73">
        <v>83</v>
      </c>
      <c r="I96" s="73">
        <v>104</v>
      </c>
      <c r="J96" s="73">
        <v>119</v>
      </c>
      <c r="K96" s="74">
        <v>160</v>
      </c>
      <c r="L96" s="74">
        <v>120</v>
      </c>
      <c r="N96">
        <f t="shared" si="6"/>
        <v>140</v>
      </c>
      <c r="O96" s="38"/>
      <c r="P96" s="38"/>
      <c r="Q96" s="38"/>
      <c r="R96" s="38"/>
      <c r="S96" s="32"/>
      <c r="T96" s="32"/>
      <c r="U96" s="32"/>
      <c r="V96" s="32"/>
      <c r="W96" s="33"/>
      <c r="X96" s="33"/>
    </row>
    <row r="97" spans="1:24">
      <c r="A97" s="6" t="s">
        <v>77</v>
      </c>
      <c r="B97" s="39">
        <v>29</v>
      </c>
      <c r="C97" s="38">
        <v>16</v>
      </c>
      <c r="D97" s="38">
        <v>19</v>
      </c>
      <c r="E97" s="38">
        <v>22</v>
      </c>
      <c r="F97" s="38">
        <v>17</v>
      </c>
      <c r="G97" s="73">
        <v>35</v>
      </c>
      <c r="H97" s="73">
        <v>47</v>
      </c>
      <c r="I97" s="73">
        <v>85</v>
      </c>
      <c r="J97" s="73">
        <v>58</v>
      </c>
      <c r="K97" s="74">
        <v>65</v>
      </c>
      <c r="L97" s="74">
        <v>80</v>
      </c>
      <c r="N97">
        <f t="shared" si="6"/>
        <v>175.86</v>
      </c>
      <c r="O97" s="38"/>
      <c r="P97" s="38"/>
      <c r="Q97" s="38"/>
      <c r="R97" s="38"/>
      <c r="S97" s="32"/>
      <c r="T97" s="32"/>
      <c r="U97" s="32"/>
      <c r="V97" s="32"/>
      <c r="W97" s="33"/>
      <c r="X97" s="33"/>
    </row>
    <row r="98" spans="1:24">
      <c r="A98" s="18" t="s">
        <v>78</v>
      </c>
      <c r="B98" s="39">
        <v>44</v>
      </c>
      <c r="C98" s="38">
        <v>62</v>
      </c>
      <c r="D98" s="38">
        <v>74</v>
      </c>
      <c r="E98" s="38">
        <v>57</v>
      </c>
      <c r="F98" s="38">
        <v>96</v>
      </c>
      <c r="G98" s="73">
        <v>90</v>
      </c>
      <c r="H98" s="73">
        <v>130</v>
      </c>
      <c r="I98" s="73">
        <v>85</v>
      </c>
      <c r="J98" s="73">
        <v>98</v>
      </c>
      <c r="K98" s="74">
        <v>80</v>
      </c>
      <c r="L98" s="74">
        <v>75</v>
      </c>
      <c r="N98">
        <f t="shared" si="6"/>
        <v>70.45</v>
      </c>
      <c r="O98" s="2"/>
      <c r="P98" s="2"/>
      <c r="Q98" s="2"/>
      <c r="R98" s="2"/>
      <c r="S98" s="32"/>
      <c r="T98" s="32"/>
      <c r="U98" s="32"/>
      <c r="V98" s="32"/>
      <c r="W98" s="33"/>
      <c r="X98" s="33"/>
    </row>
    <row r="99" spans="1:24">
      <c r="A99" s="6" t="s">
        <v>79</v>
      </c>
      <c r="B99" s="39">
        <v>12</v>
      </c>
      <c r="C99" s="38">
        <v>8</v>
      </c>
      <c r="D99" s="38">
        <v>27</v>
      </c>
      <c r="E99" s="38">
        <v>23</v>
      </c>
      <c r="F99" s="38">
        <v>18</v>
      </c>
      <c r="G99" s="73">
        <v>12</v>
      </c>
      <c r="H99" s="73">
        <v>35</v>
      </c>
      <c r="I99" s="73">
        <v>19</v>
      </c>
      <c r="J99" s="73">
        <v>9</v>
      </c>
      <c r="K99" s="74">
        <v>10</v>
      </c>
      <c r="L99" s="74">
        <v>10</v>
      </c>
      <c r="N99">
        <f t="shared" si="6"/>
        <v>-16.670000000000002</v>
      </c>
      <c r="O99" s="38"/>
      <c r="P99" s="38"/>
      <c r="Q99" s="38"/>
      <c r="R99" s="38"/>
      <c r="S99" s="32"/>
      <c r="T99" s="32"/>
      <c r="U99" s="32"/>
      <c r="V99" s="32"/>
      <c r="W99" s="33"/>
      <c r="X99" s="33"/>
    </row>
    <row r="100" spans="1:24">
      <c r="A100" s="30" t="s">
        <v>80</v>
      </c>
      <c r="B100" s="39">
        <v>36</v>
      </c>
      <c r="C100" s="38">
        <v>24</v>
      </c>
      <c r="D100" s="38">
        <v>34</v>
      </c>
      <c r="E100" s="38">
        <v>34</v>
      </c>
      <c r="F100" s="38">
        <v>32</v>
      </c>
      <c r="G100" s="73">
        <v>52</v>
      </c>
      <c r="H100" s="73">
        <v>57</v>
      </c>
      <c r="I100" s="73">
        <v>62</v>
      </c>
      <c r="J100" s="73">
        <v>60</v>
      </c>
      <c r="K100" s="74">
        <v>45</v>
      </c>
      <c r="L100" s="74">
        <v>50</v>
      </c>
      <c r="N100">
        <f t="shared" si="6"/>
        <v>38.89</v>
      </c>
      <c r="O100" s="38"/>
      <c r="P100" s="38"/>
      <c r="Q100" s="38"/>
      <c r="R100" s="38"/>
      <c r="S100" s="32"/>
      <c r="T100" s="32"/>
      <c r="U100" s="32"/>
      <c r="V100" s="32"/>
      <c r="W100" s="33"/>
      <c r="X100" s="33"/>
    </row>
    <row r="101" spans="1:24">
      <c r="A101" s="41" t="s">
        <v>160</v>
      </c>
      <c r="B101" s="42">
        <f>B92-SUM(B93:B100)</f>
        <v>0</v>
      </c>
      <c r="C101" s="42">
        <f t="shared" ref="C101:L101" si="9">C92-SUM(C93:C100)</f>
        <v>0</v>
      </c>
      <c r="D101" s="42">
        <f t="shared" si="9"/>
        <v>0</v>
      </c>
      <c r="E101" s="42">
        <f t="shared" si="9"/>
        <v>0</v>
      </c>
      <c r="F101" s="42">
        <f t="shared" si="9"/>
        <v>0</v>
      </c>
      <c r="G101" s="42">
        <f t="shared" si="9"/>
        <v>0</v>
      </c>
      <c r="H101" s="42">
        <f t="shared" si="9"/>
        <v>0</v>
      </c>
      <c r="I101" s="42">
        <f t="shared" si="9"/>
        <v>34</v>
      </c>
      <c r="J101" s="42">
        <f t="shared" si="9"/>
        <v>0</v>
      </c>
      <c r="K101" s="42">
        <f t="shared" si="9"/>
        <v>0</v>
      </c>
      <c r="L101" s="42">
        <f t="shared" si="9"/>
        <v>0</v>
      </c>
      <c r="O101" s="38"/>
      <c r="P101" s="38"/>
      <c r="Q101" s="38"/>
      <c r="R101" s="38"/>
      <c r="S101" s="32"/>
      <c r="T101" s="32"/>
      <c r="U101" s="32"/>
      <c r="V101" s="32"/>
      <c r="W101" s="33"/>
      <c r="X101" s="33"/>
    </row>
    <row r="102" spans="1:24">
      <c r="A102" s="3"/>
      <c r="B102" s="39"/>
      <c r="C102" s="38"/>
      <c r="D102" s="38"/>
      <c r="E102" s="38"/>
      <c r="F102" s="38"/>
      <c r="G102" s="73"/>
      <c r="H102" s="73"/>
      <c r="I102" s="73"/>
      <c r="J102" s="73"/>
      <c r="K102" s="74"/>
      <c r="L102" s="74"/>
    </row>
    <row r="103" spans="1:24">
      <c r="A103" s="9" t="s">
        <v>6</v>
      </c>
      <c r="B103" s="40">
        <v>1240</v>
      </c>
      <c r="C103" s="24">
        <v>1258</v>
      </c>
      <c r="D103" s="24">
        <v>1499</v>
      </c>
      <c r="E103" s="24">
        <v>1432</v>
      </c>
      <c r="F103" s="24">
        <v>1691</v>
      </c>
      <c r="G103" s="68">
        <v>1457</v>
      </c>
      <c r="H103" s="68">
        <v>1538</v>
      </c>
      <c r="I103" s="68">
        <v>1294</v>
      </c>
      <c r="J103" s="68">
        <v>1472</v>
      </c>
      <c r="K103" s="69">
        <v>1090</v>
      </c>
      <c r="L103" s="69">
        <v>1090</v>
      </c>
      <c r="N103">
        <f t="shared" si="6"/>
        <v>-12.1</v>
      </c>
    </row>
    <row r="104" spans="1:24">
      <c r="A104" s="6" t="s">
        <v>81</v>
      </c>
      <c r="B104" s="39">
        <v>43</v>
      </c>
      <c r="C104" s="38">
        <v>45</v>
      </c>
      <c r="D104" s="38">
        <v>44</v>
      </c>
      <c r="E104" s="38">
        <v>44</v>
      </c>
      <c r="F104" s="38">
        <v>26</v>
      </c>
      <c r="G104" s="73">
        <v>16</v>
      </c>
      <c r="H104" s="73">
        <v>19</v>
      </c>
      <c r="I104" s="73">
        <v>29</v>
      </c>
      <c r="J104" s="73">
        <v>57</v>
      </c>
      <c r="K104" s="73" t="s">
        <v>136</v>
      </c>
      <c r="L104" s="74">
        <v>40</v>
      </c>
      <c r="N104">
        <f t="shared" si="6"/>
        <v>-6.98</v>
      </c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 spans="1:24">
      <c r="A105" s="6" t="s">
        <v>82</v>
      </c>
      <c r="B105" s="39">
        <v>24</v>
      </c>
      <c r="C105" s="38">
        <v>23</v>
      </c>
      <c r="D105" s="38">
        <v>25</v>
      </c>
      <c r="E105" s="38">
        <v>12</v>
      </c>
      <c r="F105" s="38">
        <v>36</v>
      </c>
      <c r="G105" s="73">
        <v>25</v>
      </c>
      <c r="H105" s="73">
        <v>48</v>
      </c>
      <c r="I105" s="73">
        <v>61</v>
      </c>
      <c r="J105" s="73">
        <v>46</v>
      </c>
      <c r="K105" s="74">
        <v>25</v>
      </c>
      <c r="L105" s="74">
        <v>20</v>
      </c>
      <c r="N105">
        <f t="shared" si="6"/>
        <v>-16.670000000000002</v>
      </c>
    </row>
    <row r="106" spans="1:24">
      <c r="A106" s="6" t="s">
        <v>83</v>
      </c>
      <c r="B106" s="39">
        <v>41</v>
      </c>
      <c r="C106" s="38">
        <v>60</v>
      </c>
      <c r="D106" s="38">
        <v>52</v>
      </c>
      <c r="E106" s="38">
        <v>65</v>
      </c>
      <c r="F106" s="38">
        <v>85</v>
      </c>
      <c r="G106" s="73">
        <v>99</v>
      </c>
      <c r="H106" s="73">
        <v>119</v>
      </c>
      <c r="I106" s="73">
        <v>39</v>
      </c>
      <c r="J106" s="73">
        <v>76</v>
      </c>
      <c r="K106" s="74">
        <v>85</v>
      </c>
      <c r="L106" s="74">
        <v>30</v>
      </c>
      <c r="N106">
        <f t="shared" si="6"/>
        <v>-26.83</v>
      </c>
    </row>
    <row r="107" spans="1:24">
      <c r="A107" s="6" t="s">
        <v>84</v>
      </c>
      <c r="B107" s="39">
        <v>27</v>
      </c>
      <c r="C107" s="38">
        <v>17</v>
      </c>
      <c r="D107" s="38">
        <v>36</v>
      </c>
      <c r="E107" s="38">
        <v>47</v>
      </c>
      <c r="F107" s="38">
        <v>39</v>
      </c>
      <c r="G107" s="73">
        <v>33</v>
      </c>
      <c r="H107" s="73">
        <v>60</v>
      </c>
      <c r="I107" s="73">
        <v>56</v>
      </c>
      <c r="J107" s="73">
        <v>42</v>
      </c>
      <c r="K107" s="74">
        <v>50</v>
      </c>
      <c r="L107" s="74">
        <v>60</v>
      </c>
      <c r="N107">
        <f t="shared" si="6"/>
        <v>122.22</v>
      </c>
    </row>
    <row r="108" spans="1:24">
      <c r="A108" s="6" t="s">
        <v>85</v>
      </c>
      <c r="B108" s="39">
        <v>42</v>
      </c>
      <c r="C108" s="38">
        <v>37</v>
      </c>
      <c r="D108" s="38">
        <v>46</v>
      </c>
      <c r="E108" s="38">
        <v>78</v>
      </c>
      <c r="F108" s="38">
        <v>105</v>
      </c>
      <c r="G108" s="73">
        <v>113</v>
      </c>
      <c r="H108" s="73">
        <v>126</v>
      </c>
      <c r="I108" s="73">
        <v>61</v>
      </c>
      <c r="J108" s="73">
        <v>107</v>
      </c>
      <c r="K108" s="74">
        <v>75</v>
      </c>
      <c r="L108" s="74">
        <v>45</v>
      </c>
      <c r="N108">
        <f t="shared" si="6"/>
        <v>7.14</v>
      </c>
    </row>
    <row r="109" spans="1:24">
      <c r="A109" s="6" t="s">
        <v>86</v>
      </c>
      <c r="B109" s="39">
        <v>17</v>
      </c>
      <c r="C109" s="38">
        <v>20</v>
      </c>
      <c r="D109" s="38">
        <v>50</v>
      </c>
      <c r="E109" s="38">
        <v>49</v>
      </c>
      <c r="F109" s="38">
        <v>24</v>
      </c>
      <c r="G109" s="73">
        <v>27</v>
      </c>
      <c r="H109" s="73">
        <v>33</v>
      </c>
      <c r="I109" s="73">
        <v>20</v>
      </c>
      <c r="J109" s="73">
        <v>10</v>
      </c>
      <c r="K109" s="74">
        <v>10</v>
      </c>
      <c r="L109" s="74">
        <v>20</v>
      </c>
      <c r="N109">
        <f t="shared" si="6"/>
        <v>17.649999999999999</v>
      </c>
    </row>
    <row r="110" spans="1:24">
      <c r="A110" s="16" t="s">
        <v>142</v>
      </c>
      <c r="B110" s="39">
        <v>35</v>
      </c>
      <c r="C110" s="38">
        <v>32</v>
      </c>
      <c r="D110" s="38">
        <v>58</v>
      </c>
      <c r="E110" s="38">
        <v>43</v>
      </c>
      <c r="F110" s="38">
        <v>66</v>
      </c>
      <c r="G110" s="73">
        <v>64</v>
      </c>
      <c r="H110" s="73">
        <v>52</v>
      </c>
      <c r="I110" s="73">
        <v>46</v>
      </c>
      <c r="J110" s="73">
        <v>41</v>
      </c>
      <c r="K110" s="74">
        <v>30</v>
      </c>
      <c r="L110" s="74">
        <v>30</v>
      </c>
      <c r="N110">
        <f t="shared" si="6"/>
        <v>-14.29</v>
      </c>
    </row>
    <row r="111" spans="1:24">
      <c r="A111" s="6" t="s">
        <v>87</v>
      </c>
      <c r="B111" s="39">
        <v>68</v>
      </c>
      <c r="C111" s="38">
        <v>69</v>
      </c>
      <c r="D111" s="38">
        <v>49</v>
      </c>
      <c r="E111" s="38">
        <v>64</v>
      </c>
      <c r="F111" s="38">
        <v>72</v>
      </c>
      <c r="G111" s="73">
        <v>89</v>
      </c>
      <c r="H111" s="73">
        <v>56</v>
      </c>
      <c r="I111" s="73">
        <v>47</v>
      </c>
      <c r="J111" s="73">
        <v>44</v>
      </c>
      <c r="K111" s="74">
        <v>55</v>
      </c>
      <c r="L111" s="74">
        <v>30</v>
      </c>
      <c r="N111">
        <f t="shared" si="6"/>
        <v>-55.88</v>
      </c>
    </row>
    <row r="112" spans="1:24">
      <c r="A112" s="6" t="s">
        <v>88</v>
      </c>
      <c r="B112" s="39">
        <v>25</v>
      </c>
      <c r="C112" s="38">
        <v>19</v>
      </c>
      <c r="D112" s="38">
        <v>21</v>
      </c>
      <c r="E112" s="38">
        <v>26</v>
      </c>
      <c r="F112" s="38">
        <v>36</v>
      </c>
      <c r="G112" s="73">
        <v>36</v>
      </c>
      <c r="H112" s="73">
        <v>29</v>
      </c>
      <c r="I112" s="73">
        <v>31</v>
      </c>
      <c r="J112" s="73">
        <v>42</v>
      </c>
      <c r="K112" s="74">
        <v>20</v>
      </c>
      <c r="L112" s="74">
        <v>20</v>
      </c>
      <c r="N112">
        <f t="shared" si="6"/>
        <v>-20</v>
      </c>
    </row>
    <row r="113" spans="1:24">
      <c r="A113" s="6" t="s">
        <v>89</v>
      </c>
      <c r="B113" s="39">
        <v>19</v>
      </c>
      <c r="C113" s="38">
        <v>32</v>
      </c>
      <c r="D113" s="38">
        <v>34</v>
      </c>
      <c r="E113" s="38">
        <v>28</v>
      </c>
      <c r="F113" s="38">
        <v>49</v>
      </c>
      <c r="G113" s="73">
        <v>23</v>
      </c>
      <c r="H113" s="73">
        <v>35</v>
      </c>
      <c r="I113" s="73">
        <v>36</v>
      </c>
      <c r="J113" s="73">
        <v>34</v>
      </c>
      <c r="K113" s="74">
        <v>30</v>
      </c>
      <c r="L113" s="74">
        <v>10</v>
      </c>
      <c r="N113">
        <f t="shared" si="6"/>
        <v>-47.37</v>
      </c>
    </row>
    <row r="114" spans="1:24">
      <c r="A114" s="6" t="s">
        <v>90</v>
      </c>
      <c r="B114" s="39">
        <v>84</v>
      </c>
      <c r="C114" s="38">
        <v>96</v>
      </c>
      <c r="D114" s="38">
        <v>137</v>
      </c>
      <c r="E114" s="38">
        <v>110</v>
      </c>
      <c r="F114" s="38">
        <v>133</v>
      </c>
      <c r="G114" s="73">
        <v>110</v>
      </c>
      <c r="H114" s="73">
        <v>153</v>
      </c>
      <c r="I114" s="73">
        <v>73</v>
      </c>
      <c r="J114" s="73">
        <v>148</v>
      </c>
      <c r="K114" s="74">
        <v>110</v>
      </c>
      <c r="L114" s="74">
        <v>60</v>
      </c>
      <c r="N114">
        <f t="shared" si="6"/>
        <v>-28.57</v>
      </c>
    </row>
    <row r="115" spans="1:24">
      <c r="A115" s="6" t="s">
        <v>91</v>
      </c>
      <c r="B115" s="39">
        <v>12</v>
      </c>
      <c r="C115" s="38">
        <v>13</v>
      </c>
      <c r="D115" s="38">
        <v>22</v>
      </c>
      <c r="E115" s="38">
        <v>19</v>
      </c>
      <c r="F115" s="38">
        <v>61</v>
      </c>
      <c r="G115" s="73">
        <v>27</v>
      </c>
      <c r="H115" s="73">
        <v>26</v>
      </c>
      <c r="I115" s="73">
        <v>32</v>
      </c>
      <c r="J115" s="73">
        <v>15</v>
      </c>
      <c r="K115" s="74">
        <v>20</v>
      </c>
      <c r="L115" s="74">
        <v>15</v>
      </c>
      <c r="N115">
        <f t="shared" si="6"/>
        <v>25</v>
      </c>
    </row>
    <row r="116" spans="1:24">
      <c r="A116" s="6" t="s">
        <v>92</v>
      </c>
      <c r="B116" s="39">
        <v>24</v>
      </c>
      <c r="C116" s="38">
        <v>24</v>
      </c>
      <c r="D116" s="38">
        <v>20</v>
      </c>
      <c r="E116" s="38">
        <v>30</v>
      </c>
      <c r="F116" s="38">
        <v>35</v>
      </c>
      <c r="G116" s="73">
        <v>48</v>
      </c>
      <c r="H116" s="73">
        <v>37</v>
      </c>
      <c r="I116" s="73">
        <v>35</v>
      </c>
      <c r="J116" s="73">
        <v>29</v>
      </c>
      <c r="K116" s="74">
        <v>20</v>
      </c>
      <c r="L116" s="74">
        <v>15</v>
      </c>
      <c r="N116">
        <f t="shared" si="6"/>
        <v>-37.5</v>
      </c>
    </row>
    <row r="117" spans="1:24">
      <c r="A117" s="6" t="s">
        <v>93</v>
      </c>
      <c r="B117" s="39">
        <v>11</v>
      </c>
      <c r="C117" s="38">
        <v>14</v>
      </c>
      <c r="D117" s="38">
        <v>12</v>
      </c>
      <c r="E117" s="38">
        <v>28</v>
      </c>
      <c r="F117" s="38">
        <v>21</v>
      </c>
      <c r="G117" s="73">
        <v>17</v>
      </c>
      <c r="H117" s="73">
        <v>16</v>
      </c>
      <c r="I117" s="73">
        <v>17</v>
      </c>
      <c r="J117" s="73">
        <v>19</v>
      </c>
      <c r="K117" s="74">
        <v>25</v>
      </c>
      <c r="L117" s="74">
        <v>25</v>
      </c>
      <c r="N117">
        <f t="shared" si="6"/>
        <v>127.27</v>
      </c>
    </row>
    <row r="118" spans="1:24">
      <c r="A118" s="6" t="s">
        <v>94</v>
      </c>
      <c r="B118" s="39">
        <v>27</v>
      </c>
      <c r="C118" s="38">
        <v>35</v>
      </c>
      <c r="D118" s="38">
        <v>26</v>
      </c>
      <c r="E118" s="38">
        <v>20</v>
      </c>
      <c r="F118" s="38">
        <v>26</v>
      </c>
      <c r="G118" s="73">
        <v>15</v>
      </c>
      <c r="H118" s="73">
        <v>18</v>
      </c>
      <c r="I118" s="73">
        <v>7</v>
      </c>
      <c r="J118" s="73">
        <v>33</v>
      </c>
      <c r="K118" s="73" t="s">
        <v>136</v>
      </c>
      <c r="L118" s="74">
        <v>35</v>
      </c>
      <c r="N118">
        <f t="shared" si="6"/>
        <v>29.63</v>
      </c>
    </row>
    <row r="119" spans="1:24">
      <c r="A119" s="6" t="s">
        <v>95</v>
      </c>
      <c r="B119" s="39">
        <v>24</v>
      </c>
      <c r="C119" s="38">
        <v>15</v>
      </c>
      <c r="D119" s="38">
        <v>28</v>
      </c>
      <c r="E119" s="38">
        <v>29</v>
      </c>
      <c r="F119" s="38">
        <v>32</v>
      </c>
      <c r="G119" s="73">
        <v>18</v>
      </c>
      <c r="H119" s="73">
        <v>26</v>
      </c>
      <c r="I119" s="73">
        <v>29</v>
      </c>
      <c r="J119" s="73">
        <v>29</v>
      </c>
      <c r="K119" s="74">
        <v>25</v>
      </c>
      <c r="L119" s="74">
        <v>30</v>
      </c>
      <c r="N119">
        <f t="shared" si="6"/>
        <v>25</v>
      </c>
    </row>
    <row r="120" spans="1:24">
      <c r="A120" s="6" t="s">
        <v>96</v>
      </c>
      <c r="B120" s="39">
        <v>21</v>
      </c>
      <c r="C120" s="38">
        <v>17</v>
      </c>
      <c r="D120" s="38">
        <v>20</v>
      </c>
      <c r="E120" s="38">
        <v>25</v>
      </c>
      <c r="F120" s="38">
        <v>28</v>
      </c>
      <c r="G120" s="73">
        <v>22</v>
      </c>
      <c r="H120" s="73">
        <v>20</v>
      </c>
      <c r="I120" s="73">
        <v>21</v>
      </c>
      <c r="J120" s="73">
        <v>25</v>
      </c>
      <c r="K120" s="74">
        <v>25</v>
      </c>
      <c r="L120" s="74">
        <v>25</v>
      </c>
      <c r="N120">
        <f t="shared" si="6"/>
        <v>19.05</v>
      </c>
    </row>
    <row r="121" spans="1:24">
      <c r="A121" s="6" t="s">
        <v>97</v>
      </c>
      <c r="B121" s="39">
        <v>21</v>
      </c>
      <c r="C121" s="38">
        <v>57</v>
      </c>
      <c r="D121" s="38">
        <v>46</v>
      </c>
      <c r="E121" s="38">
        <v>47</v>
      </c>
      <c r="F121" s="38">
        <v>31</v>
      </c>
      <c r="G121" s="73">
        <v>22</v>
      </c>
      <c r="H121" s="73">
        <v>34</v>
      </c>
      <c r="I121" s="73">
        <v>23</v>
      </c>
      <c r="J121" s="73">
        <v>17</v>
      </c>
      <c r="K121" s="74">
        <v>10</v>
      </c>
      <c r="L121" s="74">
        <v>15</v>
      </c>
      <c r="N121">
        <f t="shared" si="6"/>
        <v>-28.57</v>
      </c>
    </row>
    <row r="122" spans="1:24">
      <c r="A122" s="6" t="s">
        <v>98</v>
      </c>
      <c r="B122" s="39">
        <v>16</v>
      </c>
      <c r="C122" s="38">
        <v>13</v>
      </c>
      <c r="D122" s="38">
        <v>17</v>
      </c>
      <c r="E122" s="38">
        <v>34</v>
      </c>
      <c r="F122" s="38">
        <v>34</v>
      </c>
      <c r="G122" s="73">
        <v>20</v>
      </c>
      <c r="H122" s="73">
        <v>22</v>
      </c>
      <c r="I122" s="73">
        <v>31</v>
      </c>
      <c r="J122" s="73">
        <v>17</v>
      </c>
      <c r="K122" s="74">
        <v>20</v>
      </c>
      <c r="L122" s="74">
        <v>15</v>
      </c>
      <c r="N122">
        <f t="shared" si="6"/>
        <v>-6.25</v>
      </c>
    </row>
    <row r="123" spans="1:24">
      <c r="A123" s="6" t="s">
        <v>99</v>
      </c>
      <c r="B123" s="39">
        <v>25</v>
      </c>
      <c r="C123" s="38">
        <v>17</v>
      </c>
      <c r="D123" s="38">
        <v>26</v>
      </c>
      <c r="E123" s="38">
        <v>17</v>
      </c>
      <c r="F123" s="38">
        <v>25</v>
      </c>
      <c r="G123" s="73">
        <v>13</v>
      </c>
      <c r="H123" s="73">
        <v>11</v>
      </c>
      <c r="I123" s="73">
        <v>9</v>
      </c>
      <c r="J123" s="73">
        <v>13</v>
      </c>
      <c r="K123" s="74">
        <v>15</v>
      </c>
      <c r="L123" s="74">
        <v>10</v>
      </c>
      <c r="N123">
        <f t="shared" si="6"/>
        <v>-60</v>
      </c>
    </row>
    <row r="124" spans="1:24">
      <c r="A124" s="6" t="s">
        <v>100</v>
      </c>
      <c r="B124" s="39">
        <v>97</v>
      </c>
      <c r="C124" s="38">
        <v>92</v>
      </c>
      <c r="D124" s="38">
        <v>103</v>
      </c>
      <c r="E124" s="38">
        <v>80</v>
      </c>
      <c r="F124" s="38">
        <v>136</v>
      </c>
      <c r="G124" s="73">
        <v>118</v>
      </c>
      <c r="H124" s="73">
        <v>100</v>
      </c>
      <c r="I124" s="73">
        <v>91</v>
      </c>
      <c r="J124" s="73">
        <v>104</v>
      </c>
      <c r="K124" s="74">
        <v>65</v>
      </c>
      <c r="L124" s="74">
        <v>90</v>
      </c>
      <c r="N124">
        <f t="shared" si="6"/>
        <v>-7.22</v>
      </c>
    </row>
    <row r="125" spans="1:24">
      <c r="A125" s="6" t="s">
        <v>101</v>
      </c>
      <c r="B125" s="39">
        <v>83</v>
      </c>
      <c r="C125" s="38">
        <v>52</v>
      </c>
      <c r="D125" s="38">
        <v>80</v>
      </c>
      <c r="E125" s="38">
        <v>65</v>
      </c>
      <c r="F125" s="38">
        <v>110</v>
      </c>
      <c r="G125" s="73">
        <v>87</v>
      </c>
      <c r="H125" s="73">
        <v>66</v>
      </c>
      <c r="I125" s="73">
        <v>63</v>
      </c>
      <c r="J125" s="73">
        <v>97</v>
      </c>
      <c r="K125" s="74">
        <v>60</v>
      </c>
      <c r="L125" s="74">
        <v>50</v>
      </c>
      <c r="N125">
        <f t="shared" si="6"/>
        <v>-39.76</v>
      </c>
    </row>
    <row r="126" spans="1:24">
      <c r="A126" s="6" t="s">
        <v>102</v>
      </c>
      <c r="B126" s="39">
        <v>57</v>
      </c>
      <c r="C126" s="38">
        <v>44</v>
      </c>
      <c r="D126" s="38">
        <v>52</v>
      </c>
      <c r="E126" s="38">
        <v>46</v>
      </c>
      <c r="F126" s="38">
        <v>63</v>
      </c>
      <c r="G126" s="73">
        <v>71</v>
      </c>
      <c r="H126" s="73">
        <v>58</v>
      </c>
      <c r="I126" s="73">
        <v>66</v>
      </c>
      <c r="J126" s="73">
        <v>61</v>
      </c>
      <c r="K126" s="74">
        <v>55</v>
      </c>
      <c r="L126" s="74">
        <v>55</v>
      </c>
      <c r="N126">
        <f t="shared" si="6"/>
        <v>-3.51</v>
      </c>
    </row>
    <row r="127" spans="1:24">
      <c r="A127" s="6" t="s">
        <v>103</v>
      </c>
      <c r="B127" s="39">
        <v>31</v>
      </c>
      <c r="C127" s="38">
        <v>22</v>
      </c>
      <c r="D127" s="38">
        <v>24</v>
      </c>
      <c r="E127" s="38">
        <v>35</v>
      </c>
      <c r="F127" s="38">
        <v>41</v>
      </c>
      <c r="G127" s="73">
        <v>21</v>
      </c>
      <c r="H127" s="73">
        <v>36</v>
      </c>
      <c r="I127" s="73">
        <v>32</v>
      </c>
      <c r="J127" s="73">
        <v>61</v>
      </c>
      <c r="K127" s="74">
        <v>10</v>
      </c>
      <c r="L127" s="74">
        <v>35</v>
      </c>
      <c r="N127">
        <f t="shared" si="6"/>
        <v>12.9</v>
      </c>
      <c r="S127" s="22"/>
      <c r="T127" s="22"/>
      <c r="U127" s="22"/>
      <c r="V127" s="22"/>
      <c r="W127" s="23"/>
      <c r="X127" s="23"/>
    </row>
    <row r="128" spans="1:24">
      <c r="A128" s="6" t="s">
        <v>104</v>
      </c>
      <c r="B128" s="39">
        <v>37</v>
      </c>
      <c r="C128" s="38">
        <v>55</v>
      </c>
      <c r="D128" s="38">
        <v>49</v>
      </c>
      <c r="E128" s="38">
        <v>23</v>
      </c>
      <c r="F128" s="38">
        <v>28</v>
      </c>
      <c r="G128" s="73">
        <v>23</v>
      </c>
      <c r="H128" s="73">
        <v>14</v>
      </c>
      <c r="I128" s="73">
        <v>18</v>
      </c>
      <c r="J128" s="73">
        <v>10</v>
      </c>
      <c r="K128" s="74">
        <v>10</v>
      </c>
      <c r="L128" s="74">
        <v>15</v>
      </c>
      <c r="N128">
        <f t="shared" si="6"/>
        <v>-59.46</v>
      </c>
    </row>
    <row r="129" spans="1:24">
      <c r="A129" s="6" t="s">
        <v>105</v>
      </c>
      <c r="B129" s="39">
        <v>116</v>
      </c>
      <c r="C129" s="38">
        <v>42</v>
      </c>
      <c r="D129" s="38">
        <v>43</v>
      </c>
      <c r="E129" s="38">
        <v>69</v>
      </c>
      <c r="F129" s="38">
        <v>89</v>
      </c>
      <c r="G129" s="73">
        <v>72</v>
      </c>
      <c r="H129" s="73">
        <v>67</v>
      </c>
      <c r="I129" s="73">
        <v>67</v>
      </c>
      <c r="J129" s="73">
        <v>69</v>
      </c>
      <c r="K129" s="74">
        <v>70</v>
      </c>
      <c r="L129" s="74">
        <v>60</v>
      </c>
      <c r="N129">
        <f t="shared" si="6"/>
        <v>-48.28</v>
      </c>
    </row>
    <row r="130" spans="1:24">
      <c r="A130" s="7" t="s">
        <v>143</v>
      </c>
      <c r="B130" s="39">
        <v>72</v>
      </c>
      <c r="C130" s="38">
        <v>93</v>
      </c>
      <c r="D130" s="38">
        <v>125</v>
      </c>
      <c r="E130" s="38">
        <v>75</v>
      </c>
      <c r="F130" s="38">
        <v>68</v>
      </c>
      <c r="G130" s="79">
        <v>63</v>
      </c>
      <c r="H130" s="79">
        <v>86</v>
      </c>
      <c r="I130" s="79">
        <v>65</v>
      </c>
      <c r="J130" s="79">
        <v>27</v>
      </c>
      <c r="K130" s="79">
        <v>25</v>
      </c>
      <c r="L130" s="79">
        <v>35</v>
      </c>
      <c r="N130">
        <f t="shared" si="6"/>
        <v>-51.39</v>
      </c>
      <c r="S130" s="26"/>
      <c r="T130" s="26"/>
      <c r="U130" s="26"/>
      <c r="V130" s="26"/>
      <c r="W130" s="26"/>
      <c r="X130" s="26"/>
    </row>
    <row r="131" spans="1:24">
      <c r="A131" s="6" t="s">
        <v>106</v>
      </c>
      <c r="B131" s="39">
        <v>31</v>
      </c>
      <c r="C131" s="38">
        <v>44</v>
      </c>
      <c r="D131" s="38">
        <v>65</v>
      </c>
      <c r="E131" s="38">
        <v>67</v>
      </c>
      <c r="F131" s="38">
        <v>73</v>
      </c>
      <c r="G131" s="73">
        <v>58</v>
      </c>
      <c r="H131" s="73">
        <v>39</v>
      </c>
      <c r="I131" s="73">
        <v>62</v>
      </c>
      <c r="J131" s="73">
        <v>51</v>
      </c>
      <c r="K131" s="74">
        <v>60</v>
      </c>
      <c r="L131" s="74">
        <v>70</v>
      </c>
      <c r="N131">
        <f t="shared" si="6"/>
        <v>125.81</v>
      </c>
    </row>
    <row r="132" spans="1:24">
      <c r="A132" s="6" t="s">
        <v>107</v>
      </c>
      <c r="B132" s="39">
        <v>47</v>
      </c>
      <c r="C132" s="38">
        <v>33</v>
      </c>
      <c r="D132" s="38">
        <v>47</v>
      </c>
      <c r="E132" s="38">
        <v>43</v>
      </c>
      <c r="F132" s="38">
        <v>30</v>
      </c>
      <c r="G132" s="73">
        <v>20</v>
      </c>
      <c r="H132" s="73">
        <v>39</v>
      </c>
      <c r="I132" s="73">
        <v>30</v>
      </c>
      <c r="J132" s="73">
        <v>74</v>
      </c>
      <c r="K132" s="73" t="s">
        <v>136</v>
      </c>
      <c r="L132" s="74">
        <v>50</v>
      </c>
      <c r="N132">
        <f t="shared" si="6"/>
        <v>6.38</v>
      </c>
      <c r="S132" s="22"/>
      <c r="T132" s="22"/>
      <c r="U132" s="22"/>
      <c r="V132" s="22"/>
      <c r="W132" s="23"/>
      <c r="X132" s="23"/>
    </row>
    <row r="133" spans="1:24">
      <c r="A133" s="6" t="s">
        <v>108</v>
      </c>
      <c r="B133" s="39">
        <v>40</v>
      </c>
      <c r="C133" s="38">
        <v>104</v>
      </c>
      <c r="D133" s="38">
        <v>122</v>
      </c>
      <c r="E133" s="38">
        <v>75</v>
      </c>
      <c r="F133" s="38">
        <v>51</v>
      </c>
      <c r="G133" s="73">
        <v>61</v>
      </c>
      <c r="H133" s="73">
        <v>54</v>
      </c>
      <c r="I133" s="73">
        <v>49</v>
      </c>
      <c r="J133" s="73">
        <v>30</v>
      </c>
      <c r="K133" s="74">
        <v>25</v>
      </c>
      <c r="L133" s="74">
        <v>45</v>
      </c>
      <c r="N133">
        <f t="shared" ref="N133:N169" si="10">ROUND(100*(L133-B133)/B133,2)</f>
        <v>12.5</v>
      </c>
    </row>
    <row r="134" spans="1:24">
      <c r="A134" s="6" t="s">
        <v>109</v>
      </c>
      <c r="B134" s="39">
        <v>23</v>
      </c>
      <c r="C134" s="38">
        <v>22</v>
      </c>
      <c r="D134" s="38">
        <v>20</v>
      </c>
      <c r="E134" s="38">
        <v>39</v>
      </c>
      <c r="F134" s="38">
        <v>38</v>
      </c>
      <c r="G134" s="73">
        <v>26</v>
      </c>
      <c r="H134" s="73">
        <v>39</v>
      </c>
      <c r="I134" s="73">
        <v>48</v>
      </c>
      <c r="J134" s="73">
        <v>44</v>
      </c>
      <c r="K134" s="74">
        <v>35</v>
      </c>
      <c r="L134" s="74">
        <v>35</v>
      </c>
      <c r="N134">
        <f t="shared" si="10"/>
        <v>52.17</v>
      </c>
    </row>
    <row r="135" spans="1:24">
      <c r="A135" s="41" t="s">
        <v>160</v>
      </c>
      <c r="B135" s="42">
        <f>B103-SUM(B104:B134)</f>
        <v>0</v>
      </c>
      <c r="C135" s="42">
        <f t="shared" ref="C135:L135" si="11">C103-SUM(C104:C134)</f>
        <v>0</v>
      </c>
      <c r="D135" s="42">
        <f t="shared" si="11"/>
        <v>0</v>
      </c>
      <c r="E135" s="42">
        <f t="shared" si="11"/>
        <v>0</v>
      </c>
      <c r="F135" s="42">
        <f t="shared" si="11"/>
        <v>0</v>
      </c>
      <c r="G135" s="42">
        <f t="shared" si="11"/>
        <v>0</v>
      </c>
      <c r="H135" s="42">
        <f t="shared" si="11"/>
        <v>0</v>
      </c>
      <c r="I135" s="42">
        <f t="shared" si="11"/>
        <v>0</v>
      </c>
      <c r="J135" s="42">
        <f t="shared" si="11"/>
        <v>0</v>
      </c>
      <c r="K135" s="42">
        <f t="shared" si="11"/>
        <v>25</v>
      </c>
      <c r="L135" s="42">
        <f t="shared" si="11"/>
        <v>0</v>
      </c>
    </row>
    <row r="136" spans="1:24">
      <c r="A136" s="3"/>
      <c r="B136" s="39"/>
      <c r="C136" s="38"/>
      <c r="D136" s="38"/>
      <c r="E136" s="38"/>
      <c r="F136" s="38"/>
      <c r="G136" s="77"/>
      <c r="H136" s="77"/>
      <c r="I136" s="77"/>
      <c r="J136" s="77"/>
      <c r="K136" s="77"/>
      <c r="L136" s="77"/>
    </row>
    <row r="137" spans="1:24">
      <c r="A137" s="5" t="s">
        <v>7</v>
      </c>
      <c r="B137" s="40">
        <v>701</v>
      </c>
      <c r="C137" s="24">
        <v>726</v>
      </c>
      <c r="D137" s="24">
        <v>835</v>
      </c>
      <c r="E137" s="24">
        <v>692</v>
      </c>
      <c r="F137" s="24">
        <v>661</v>
      </c>
      <c r="G137" s="68">
        <v>911</v>
      </c>
      <c r="H137" s="68">
        <v>913</v>
      </c>
      <c r="I137" s="68">
        <v>1022</v>
      </c>
      <c r="J137" s="68">
        <v>652</v>
      </c>
      <c r="K137" s="69">
        <v>665</v>
      </c>
      <c r="L137" s="69">
        <v>645</v>
      </c>
      <c r="N137">
        <f t="shared" si="10"/>
        <v>-7.99</v>
      </c>
      <c r="U137" s="26"/>
      <c r="V137" s="26"/>
      <c r="W137" s="26"/>
      <c r="X137" s="26"/>
    </row>
    <row r="138" spans="1:24">
      <c r="A138" s="6" t="s">
        <v>110</v>
      </c>
      <c r="B138" s="39">
        <v>56</v>
      </c>
      <c r="C138" s="38">
        <v>41</v>
      </c>
      <c r="D138" s="38">
        <v>70</v>
      </c>
      <c r="E138" s="38">
        <v>67</v>
      </c>
      <c r="F138" s="38">
        <v>53</v>
      </c>
      <c r="G138" s="73">
        <v>66</v>
      </c>
      <c r="H138" s="73">
        <v>74</v>
      </c>
      <c r="I138" s="73">
        <v>87</v>
      </c>
      <c r="J138" s="73">
        <v>48</v>
      </c>
      <c r="K138" s="74">
        <v>45</v>
      </c>
      <c r="L138" s="74">
        <v>30</v>
      </c>
      <c r="N138">
        <f t="shared" si="10"/>
        <v>-46.43</v>
      </c>
      <c r="O138" s="4"/>
      <c r="P138" s="4"/>
      <c r="Q138" s="4"/>
      <c r="R138" s="4"/>
      <c r="S138" s="22"/>
      <c r="T138" s="22"/>
      <c r="U138" s="22"/>
      <c r="V138" s="22"/>
      <c r="W138" s="23"/>
      <c r="X138" s="23"/>
    </row>
    <row r="139" spans="1:24">
      <c r="A139" s="6" t="s">
        <v>111</v>
      </c>
      <c r="B139" s="39">
        <v>11</v>
      </c>
      <c r="C139" s="38">
        <v>13</v>
      </c>
      <c r="D139" s="38">
        <v>10</v>
      </c>
      <c r="E139" s="38">
        <v>8</v>
      </c>
      <c r="F139" s="38">
        <v>16</v>
      </c>
      <c r="G139" s="73">
        <v>12</v>
      </c>
      <c r="H139" s="73">
        <v>19</v>
      </c>
      <c r="I139" s="73">
        <v>66</v>
      </c>
      <c r="J139" s="73">
        <v>35</v>
      </c>
      <c r="K139" s="74">
        <v>50</v>
      </c>
      <c r="L139" s="74">
        <v>25</v>
      </c>
      <c r="N139">
        <f t="shared" si="10"/>
        <v>127.27</v>
      </c>
      <c r="O139" s="38"/>
      <c r="P139" s="38"/>
      <c r="Q139" s="38"/>
      <c r="R139" s="38"/>
      <c r="S139" s="22"/>
      <c r="T139" s="22"/>
      <c r="U139" s="22"/>
      <c r="V139" s="22"/>
      <c r="W139" s="23"/>
      <c r="X139" s="23"/>
    </row>
    <row r="140" spans="1:24">
      <c r="A140" s="19" t="s">
        <v>141</v>
      </c>
      <c r="B140" s="39">
        <v>15</v>
      </c>
      <c r="C140" s="38">
        <v>5</v>
      </c>
      <c r="D140" s="38">
        <v>5</v>
      </c>
      <c r="E140" s="38">
        <v>7</v>
      </c>
      <c r="F140" s="38">
        <v>5</v>
      </c>
      <c r="G140" s="78">
        <v>15</v>
      </c>
      <c r="H140" s="78">
        <v>16</v>
      </c>
      <c r="I140" s="73">
        <v>79</v>
      </c>
      <c r="J140" s="73">
        <v>65</v>
      </c>
      <c r="K140" s="74">
        <v>80</v>
      </c>
      <c r="L140" s="74">
        <v>65</v>
      </c>
      <c r="N140">
        <f t="shared" si="10"/>
        <v>333.33</v>
      </c>
      <c r="O140" s="38"/>
      <c r="P140" s="38"/>
      <c r="Q140" s="38"/>
      <c r="R140" s="38"/>
      <c r="S140" s="36"/>
      <c r="T140" s="36"/>
      <c r="U140" s="35"/>
      <c r="V140" s="35"/>
      <c r="W140" s="35"/>
      <c r="X140" s="35"/>
    </row>
    <row r="141" spans="1:24">
      <c r="A141" s="10" t="s">
        <v>112</v>
      </c>
      <c r="B141" s="39">
        <v>106</v>
      </c>
      <c r="C141" s="38">
        <v>135</v>
      </c>
      <c r="D141" s="38">
        <v>158</v>
      </c>
      <c r="E141" s="38">
        <v>102</v>
      </c>
      <c r="F141" s="38">
        <v>55</v>
      </c>
      <c r="G141" s="73">
        <v>100</v>
      </c>
      <c r="H141" s="73">
        <v>92</v>
      </c>
      <c r="I141" s="73">
        <v>109</v>
      </c>
      <c r="J141" s="73">
        <v>28</v>
      </c>
      <c r="K141" s="74">
        <v>50</v>
      </c>
      <c r="L141" s="74">
        <v>25</v>
      </c>
      <c r="N141">
        <f t="shared" si="10"/>
        <v>-76.42</v>
      </c>
      <c r="O141" s="2"/>
      <c r="P141" s="2"/>
      <c r="Q141" s="2"/>
      <c r="R141" s="2"/>
      <c r="S141" s="22"/>
      <c r="T141" s="22"/>
      <c r="U141" s="22"/>
      <c r="V141" s="22"/>
      <c r="W141" s="23"/>
      <c r="X141" s="23"/>
    </row>
    <row r="142" spans="1:24">
      <c r="A142" s="6" t="s">
        <v>113</v>
      </c>
      <c r="B142" s="39">
        <v>125</v>
      </c>
      <c r="C142" s="38">
        <v>129</v>
      </c>
      <c r="D142" s="38">
        <v>145</v>
      </c>
      <c r="E142" s="38">
        <v>110</v>
      </c>
      <c r="F142" s="38">
        <v>69</v>
      </c>
      <c r="G142" s="73">
        <v>166</v>
      </c>
      <c r="H142" s="73">
        <v>152</v>
      </c>
      <c r="I142" s="73">
        <v>129</v>
      </c>
      <c r="J142" s="73">
        <v>98</v>
      </c>
      <c r="K142" s="74">
        <v>110</v>
      </c>
      <c r="L142" s="74">
        <v>125</v>
      </c>
      <c r="N142">
        <f t="shared" si="10"/>
        <v>0</v>
      </c>
      <c r="O142" s="38"/>
      <c r="P142" s="38"/>
      <c r="Q142" s="38"/>
      <c r="R142" s="38"/>
      <c r="S142" s="22"/>
      <c r="T142" s="22"/>
      <c r="U142" s="22"/>
      <c r="V142" s="22"/>
      <c r="W142" s="23"/>
      <c r="X142" s="23"/>
    </row>
    <row r="143" spans="1:24">
      <c r="A143" s="6" t="s">
        <v>114</v>
      </c>
      <c r="B143" s="39">
        <v>17</v>
      </c>
      <c r="C143" s="38">
        <v>17</v>
      </c>
      <c r="D143" s="38">
        <v>38</v>
      </c>
      <c r="E143" s="38">
        <v>20</v>
      </c>
      <c r="F143" s="38">
        <v>28</v>
      </c>
      <c r="G143" s="73">
        <v>27</v>
      </c>
      <c r="H143" s="73">
        <v>30</v>
      </c>
      <c r="I143" s="73">
        <v>15</v>
      </c>
      <c r="J143" s="73">
        <v>10</v>
      </c>
      <c r="K143" s="74">
        <v>15</v>
      </c>
      <c r="L143" s="74">
        <v>15</v>
      </c>
      <c r="N143">
        <f t="shared" si="10"/>
        <v>-11.76</v>
      </c>
      <c r="O143" s="38"/>
      <c r="P143" s="38"/>
      <c r="Q143" s="38"/>
      <c r="R143" s="38"/>
      <c r="S143" s="22"/>
      <c r="T143" s="22"/>
      <c r="U143" s="22"/>
      <c r="V143" s="22"/>
      <c r="W143" s="23"/>
      <c r="X143" s="23"/>
    </row>
    <row r="144" spans="1:24">
      <c r="A144" s="11" t="s">
        <v>115</v>
      </c>
      <c r="B144" s="39">
        <v>60</v>
      </c>
      <c r="C144" s="38">
        <v>89</v>
      </c>
      <c r="D144" s="38">
        <v>100</v>
      </c>
      <c r="E144" s="38">
        <v>95</v>
      </c>
      <c r="F144" s="38">
        <v>183</v>
      </c>
      <c r="G144" s="73">
        <v>171</v>
      </c>
      <c r="H144" s="73">
        <v>153</v>
      </c>
      <c r="I144" s="73">
        <v>154</v>
      </c>
      <c r="J144" s="73">
        <v>84</v>
      </c>
      <c r="K144" s="74">
        <v>50</v>
      </c>
      <c r="L144" s="74">
        <v>65</v>
      </c>
      <c r="N144">
        <f t="shared" si="10"/>
        <v>8.33</v>
      </c>
      <c r="O144" s="2"/>
      <c r="P144" s="2"/>
      <c r="Q144" s="2"/>
      <c r="R144" s="2"/>
      <c r="S144" s="22"/>
      <c r="T144" s="22"/>
      <c r="U144" s="22"/>
      <c r="V144" s="22"/>
      <c r="W144" s="23"/>
      <c r="X144" s="23"/>
    </row>
    <row r="145" spans="1:24">
      <c r="A145" s="6" t="s">
        <v>116</v>
      </c>
      <c r="B145" s="39">
        <v>18</v>
      </c>
      <c r="C145" s="38">
        <v>30</v>
      </c>
      <c r="D145" s="38">
        <v>27</v>
      </c>
      <c r="E145" s="38">
        <v>31</v>
      </c>
      <c r="F145" s="38">
        <v>42</v>
      </c>
      <c r="G145" s="73">
        <v>29</v>
      </c>
      <c r="H145" s="73">
        <v>37</v>
      </c>
      <c r="I145" s="73">
        <v>27</v>
      </c>
      <c r="J145" s="73">
        <v>16</v>
      </c>
      <c r="K145" s="74">
        <v>20</v>
      </c>
      <c r="L145" s="73" t="s">
        <v>136</v>
      </c>
      <c r="N145">
        <f>ROUND(100*(K145-B145)/B145,2)</f>
        <v>11.11</v>
      </c>
      <c r="O145" s="38"/>
      <c r="P145" s="38"/>
      <c r="Q145" s="38"/>
      <c r="R145" s="38"/>
      <c r="S145" s="22"/>
      <c r="T145" s="22"/>
      <c r="U145" s="22"/>
      <c r="V145" s="22"/>
      <c r="W145" s="23"/>
      <c r="X145" s="23"/>
    </row>
    <row r="146" spans="1:24">
      <c r="A146" s="6" t="s">
        <v>117</v>
      </c>
      <c r="B146" s="39">
        <v>20</v>
      </c>
      <c r="C146" s="38">
        <v>31</v>
      </c>
      <c r="D146" s="38">
        <v>14</v>
      </c>
      <c r="E146" s="38">
        <v>9</v>
      </c>
      <c r="F146" s="38">
        <v>4</v>
      </c>
      <c r="G146" s="73">
        <v>10</v>
      </c>
      <c r="H146" s="73">
        <v>29</v>
      </c>
      <c r="I146" s="73">
        <v>32</v>
      </c>
      <c r="J146" s="73">
        <v>24</v>
      </c>
      <c r="K146" s="74">
        <v>10</v>
      </c>
      <c r="L146" s="74">
        <v>20</v>
      </c>
      <c r="N146">
        <f t="shared" si="10"/>
        <v>0</v>
      </c>
      <c r="O146" s="38"/>
      <c r="P146" s="38"/>
      <c r="Q146" s="38"/>
      <c r="R146" s="38"/>
      <c r="S146" s="22"/>
      <c r="T146" s="22"/>
      <c r="U146" s="22"/>
      <c r="V146" s="22"/>
      <c r="W146" s="23"/>
      <c r="X146" s="23"/>
    </row>
    <row r="147" spans="1:24">
      <c r="A147" s="20" t="s">
        <v>118</v>
      </c>
      <c r="B147" s="39">
        <v>25</v>
      </c>
      <c r="C147" s="38">
        <v>13</v>
      </c>
      <c r="D147" s="38">
        <v>27</v>
      </c>
      <c r="E147" s="38">
        <v>15</v>
      </c>
      <c r="F147" s="38">
        <v>21</v>
      </c>
      <c r="G147" s="73">
        <v>28</v>
      </c>
      <c r="H147" s="73">
        <v>32</v>
      </c>
      <c r="I147" s="73">
        <v>59</v>
      </c>
      <c r="J147" s="73">
        <v>50</v>
      </c>
      <c r="K147" s="74">
        <v>45</v>
      </c>
      <c r="L147" s="74">
        <v>40</v>
      </c>
      <c r="N147">
        <f t="shared" si="10"/>
        <v>60</v>
      </c>
      <c r="O147" s="38"/>
      <c r="P147" s="38"/>
      <c r="Q147" s="38"/>
      <c r="R147" s="38"/>
      <c r="S147" s="22"/>
      <c r="T147" s="22"/>
      <c r="U147" s="22"/>
      <c r="V147" s="22"/>
      <c r="W147" s="23"/>
      <c r="X147" s="23"/>
    </row>
    <row r="148" spans="1:24">
      <c r="A148" s="6" t="s">
        <v>119</v>
      </c>
      <c r="B148" s="39">
        <v>75</v>
      </c>
      <c r="C148" s="38">
        <v>90</v>
      </c>
      <c r="D148" s="38">
        <v>109</v>
      </c>
      <c r="E148" s="38">
        <v>77</v>
      </c>
      <c r="F148" s="38">
        <v>53</v>
      </c>
      <c r="G148" s="73">
        <v>63</v>
      </c>
      <c r="H148" s="73">
        <v>39</v>
      </c>
      <c r="I148" s="73">
        <v>25</v>
      </c>
      <c r="J148" s="73">
        <v>25</v>
      </c>
      <c r="K148" s="74">
        <v>15</v>
      </c>
      <c r="L148" s="74">
        <v>35</v>
      </c>
      <c r="N148">
        <f t="shared" si="10"/>
        <v>-53.33</v>
      </c>
      <c r="O148" s="38"/>
      <c r="P148" s="38"/>
      <c r="Q148" s="38"/>
      <c r="R148" s="38"/>
      <c r="S148" s="22"/>
      <c r="T148" s="22"/>
      <c r="U148" s="22"/>
      <c r="V148" s="22"/>
      <c r="W148" s="23"/>
      <c r="X148" s="23"/>
    </row>
    <row r="149" spans="1:24">
      <c r="A149" s="6" t="s">
        <v>120</v>
      </c>
      <c r="B149" s="39">
        <v>33</v>
      </c>
      <c r="C149" s="38">
        <v>13</v>
      </c>
      <c r="D149" s="38">
        <v>31</v>
      </c>
      <c r="E149" s="38">
        <v>28</v>
      </c>
      <c r="F149" s="38">
        <v>23</v>
      </c>
      <c r="G149" s="73">
        <v>28</v>
      </c>
      <c r="H149" s="73">
        <v>50</v>
      </c>
      <c r="I149" s="73">
        <v>63</v>
      </c>
      <c r="J149" s="73">
        <v>62</v>
      </c>
      <c r="K149" s="74">
        <v>55</v>
      </c>
      <c r="L149" s="74">
        <v>55</v>
      </c>
      <c r="N149">
        <f t="shared" si="10"/>
        <v>66.67</v>
      </c>
      <c r="O149" s="38"/>
      <c r="P149" s="38"/>
      <c r="Q149" s="38"/>
      <c r="R149" s="38"/>
      <c r="S149" s="22"/>
      <c r="T149" s="22"/>
      <c r="U149" s="22"/>
      <c r="V149" s="22"/>
      <c r="W149" s="23"/>
      <c r="X149" s="23"/>
    </row>
    <row r="150" spans="1:24">
      <c r="A150" s="6" t="s">
        <v>121</v>
      </c>
      <c r="B150" s="39">
        <v>63</v>
      </c>
      <c r="C150" s="38">
        <v>47</v>
      </c>
      <c r="D150" s="38">
        <v>37</v>
      </c>
      <c r="E150" s="38">
        <v>69</v>
      </c>
      <c r="F150" s="38">
        <v>64</v>
      </c>
      <c r="G150" s="73">
        <v>114</v>
      </c>
      <c r="H150" s="73">
        <v>118</v>
      </c>
      <c r="I150" s="73">
        <v>97</v>
      </c>
      <c r="J150" s="73">
        <v>41</v>
      </c>
      <c r="K150" s="74">
        <v>70</v>
      </c>
      <c r="L150" s="74">
        <v>80</v>
      </c>
      <c r="N150">
        <f t="shared" si="10"/>
        <v>26.98</v>
      </c>
      <c r="O150" s="4"/>
      <c r="P150" s="4"/>
      <c r="Q150" s="4"/>
      <c r="R150" s="4"/>
      <c r="S150" s="22"/>
      <c r="T150" s="22"/>
      <c r="U150" s="22"/>
      <c r="V150" s="22"/>
      <c r="W150" s="23"/>
      <c r="X150" s="23"/>
    </row>
    <row r="151" spans="1:24">
      <c r="A151" s="6" t="s">
        <v>122</v>
      </c>
      <c r="B151" s="39">
        <v>36</v>
      </c>
      <c r="C151" s="38">
        <v>39</v>
      </c>
      <c r="D151" s="38">
        <v>21</v>
      </c>
      <c r="E151" s="38">
        <v>5</v>
      </c>
      <c r="F151" s="38">
        <v>9</v>
      </c>
      <c r="G151" s="73" t="s">
        <v>136</v>
      </c>
      <c r="H151" s="73" t="s">
        <v>136</v>
      </c>
      <c r="I151" s="73">
        <v>14</v>
      </c>
      <c r="J151" s="73">
        <v>10</v>
      </c>
      <c r="K151" s="73" t="s">
        <v>136</v>
      </c>
      <c r="L151" s="74">
        <v>10</v>
      </c>
      <c r="N151">
        <f t="shared" si="10"/>
        <v>-72.22</v>
      </c>
      <c r="O151" s="38"/>
      <c r="P151" s="38"/>
      <c r="Q151" s="38"/>
      <c r="R151" s="38"/>
      <c r="S151" s="22"/>
      <c r="T151" s="22"/>
      <c r="U151" s="22"/>
      <c r="V151" s="22"/>
      <c r="W151" s="23"/>
      <c r="X151" s="23"/>
    </row>
    <row r="152" spans="1:24">
      <c r="A152" s="6" t="s">
        <v>123</v>
      </c>
      <c r="B152" s="39">
        <v>41</v>
      </c>
      <c r="C152" s="38">
        <v>34</v>
      </c>
      <c r="D152" s="38">
        <v>43</v>
      </c>
      <c r="E152" s="38">
        <v>49</v>
      </c>
      <c r="F152" s="38">
        <v>36</v>
      </c>
      <c r="G152" s="73">
        <v>64</v>
      </c>
      <c r="H152" s="73">
        <v>61</v>
      </c>
      <c r="I152" s="73">
        <v>66</v>
      </c>
      <c r="J152" s="73">
        <v>56</v>
      </c>
      <c r="K152" s="74">
        <v>50</v>
      </c>
      <c r="L152" s="74">
        <v>55</v>
      </c>
      <c r="N152">
        <f t="shared" si="10"/>
        <v>34.15</v>
      </c>
      <c r="O152" s="38"/>
      <c r="P152" s="38"/>
      <c r="Q152" s="38"/>
      <c r="R152" s="38"/>
      <c r="S152" s="22"/>
      <c r="T152" s="22"/>
      <c r="U152" s="22"/>
      <c r="V152" s="22"/>
      <c r="W152" s="23"/>
      <c r="X152" s="23"/>
    </row>
    <row r="153" spans="1:24">
      <c r="A153" s="41" t="s">
        <v>160</v>
      </c>
      <c r="B153" s="42">
        <f>B137-SUM(B138:B152)</f>
        <v>0</v>
      </c>
      <c r="C153" s="42">
        <f t="shared" ref="C153:L153" si="12">C137-SUM(C138:C152)</f>
        <v>0</v>
      </c>
      <c r="D153" s="42">
        <f t="shared" si="12"/>
        <v>0</v>
      </c>
      <c r="E153" s="42">
        <f t="shared" si="12"/>
        <v>0</v>
      </c>
      <c r="F153" s="42">
        <f t="shared" si="12"/>
        <v>0</v>
      </c>
      <c r="G153" s="42">
        <f t="shared" si="12"/>
        <v>18</v>
      </c>
      <c r="H153" s="42">
        <f t="shared" si="12"/>
        <v>11</v>
      </c>
      <c r="I153" s="42">
        <f t="shared" si="12"/>
        <v>0</v>
      </c>
      <c r="J153" s="42">
        <f t="shared" si="12"/>
        <v>0</v>
      </c>
      <c r="K153" s="42">
        <f t="shared" si="12"/>
        <v>0</v>
      </c>
      <c r="L153" s="42">
        <f t="shared" si="12"/>
        <v>0</v>
      </c>
      <c r="O153" s="38"/>
      <c r="P153" s="38"/>
      <c r="Q153" s="38"/>
      <c r="R153" s="38"/>
      <c r="S153" s="22"/>
      <c r="T153" s="22"/>
      <c r="U153" s="22"/>
      <c r="V153" s="22"/>
      <c r="W153" s="23"/>
      <c r="X153" s="23"/>
    </row>
    <row r="154" spans="1:24">
      <c r="A154" s="3"/>
      <c r="B154" s="39"/>
      <c r="C154" s="38"/>
      <c r="D154" s="38"/>
      <c r="E154" s="38"/>
      <c r="F154" s="38"/>
      <c r="G154" s="73"/>
      <c r="H154" s="73"/>
      <c r="I154" s="73"/>
      <c r="J154" s="73"/>
      <c r="K154" s="74"/>
      <c r="L154" s="74"/>
      <c r="O154" s="45"/>
      <c r="P154" s="45"/>
      <c r="Q154" s="45"/>
      <c r="R154" s="45"/>
      <c r="S154" s="26"/>
      <c r="T154" s="26"/>
      <c r="U154" s="26"/>
      <c r="V154" s="26"/>
      <c r="W154" s="26"/>
      <c r="X154" s="26"/>
    </row>
    <row r="155" spans="1:24">
      <c r="A155" s="9" t="s">
        <v>8</v>
      </c>
      <c r="B155" s="40">
        <v>626</v>
      </c>
      <c r="C155" s="24">
        <v>528</v>
      </c>
      <c r="D155" s="24">
        <v>604</v>
      </c>
      <c r="E155" s="24">
        <v>414</v>
      </c>
      <c r="F155" s="24">
        <v>450</v>
      </c>
      <c r="G155" s="68">
        <v>504</v>
      </c>
      <c r="H155" s="68">
        <v>500</v>
      </c>
      <c r="I155" s="68">
        <v>566</v>
      </c>
      <c r="J155" s="68">
        <v>574</v>
      </c>
      <c r="K155" s="69">
        <v>570</v>
      </c>
      <c r="L155" s="69">
        <v>595</v>
      </c>
      <c r="N155">
        <f t="shared" si="10"/>
        <v>-4.95</v>
      </c>
    </row>
    <row r="156" spans="1:24">
      <c r="A156" s="6" t="s">
        <v>124</v>
      </c>
      <c r="B156" s="39">
        <v>8</v>
      </c>
      <c r="C156" s="38">
        <v>6</v>
      </c>
      <c r="D156" s="38">
        <v>7</v>
      </c>
      <c r="E156" s="38">
        <v>7</v>
      </c>
      <c r="F156" s="38">
        <v>6</v>
      </c>
      <c r="G156" s="73" t="s">
        <v>136</v>
      </c>
      <c r="H156" s="73" t="s">
        <v>136</v>
      </c>
      <c r="I156" s="73">
        <v>11</v>
      </c>
      <c r="J156" s="73">
        <v>6</v>
      </c>
      <c r="K156" s="74">
        <v>10</v>
      </c>
      <c r="L156" s="74">
        <v>20</v>
      </c>
      <c r="N156">
        <f t="shared" si="10"/>
        <v>150</v>
      </c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 spans="1:24">
      <c r="A157" s="21" t="s">
        <v>139</v>
      </c>
      <c r="B157" s="39">
        <v>74</v>
      </c>
      <c r="C157" s="38">
        <v>60</v>
      </c>
      <c r="D157" s="38">
        <v>132</v>
      </c>
      <c r="E157" s="38">
        <v>51</v>
      </c>
      <c r="F157" s="38">
        <v>57</v>
      </c>
      <c r="G157" s="73">
        <v>68</v>
      </c>
      <c r="H157" s="73">
        <v>82</v>
      </c>
      <c r="I157" s="73">
        <v>64</v>
      </c>
      <c r="J157" s="73">
        <v>62</v>
      </c>
      <c r="K157" s="74">
        <v>60</v>
      </c>
      <c r="L157" s="74">
        <v>55</v>
      </c>
      <c r="N157">
        <f t="shared" si="10"/>
        <v>-25.68</v>
      </c>
    </row>
    <row r="158" spans="1:24">
      <c r="A158" s="6" t="s">
        <v>125</v>
      </c>
      <c r="B158" s="39">
        <v>47</v>
      </c>
      <c r="C158" s="38">
        <v>45</v>
      </c>
      <c r="D158" s="38">
        <v>36</v>
      </c>
      <c r="E158" s="38">
        <v>27</v>
      </c>
      <c r="F158" s="38">
        <v>28</v>
      </c>
      <c r="G158" s="73">
        <v>37</v>
      </c>
      <c r="H158" s="73">
        <v>52</v>
      </c>
      <c r="I158" s="73">
        <v>67</v>
      </c>
      <c r="J158" s="73">
        <v>89</v>
      </c>
      <c r="K158" s="74">
        <v>100</v>
      </c>
      <c r="L158" s="74">
        <v>105</v>
      </c>
      <c r="N158">
        <f t="shared" si="10"/>
        <v>123.4</v>
      </c>
    </row>
    <row r="159" spans="1:24">
      <c r="A159" s="17" t="s">
        <v>140</v>
      </c>
      <c r="B159" s="39">
        <v>33</v>
      </c>
      <c r="C159" s="38">
        <v>44</v>
      </c>
      <c r="D159" s="38">
        <v>37</v>
      </c>
      <c r="E159" s="38">
        <v>62</v>
      </c>
      <c r="F159" s="38">
        <v>52</v>
      </c>
      <c r="G159" s="73">
        <v>55</v>
      </c>
      <c r="H159" s="73">
        <v>45</v>
      </c>
      <c r="I159" s="73">
        <v>69</v>
      </c>
      <c r="J159" s="73">
        <v>71</v>
      </c>
      <c r="K159" s="74">
        <v>55</v>
      </c>
      <c r="L159" s="74">
        <v>70</v>
      </c>
      <c r="N159">
        <f t="shared" si="10"/>
        <v>112.12</v>
      </c>
      <c r="T159" s="26"/>
    </row>
    <row r="160" spans="1:24">
      <c r="A160" s="6" t="s">
        <v>126</v>
      </c>
      <c r="B160" s="39">
        <v>130</v>
      </c>
      <c r="C160" s="38">
        <v>106</v>
      </c>
      <c r="D160" s="38">
        <v>82</v>
      </c>
      <c r="E160" s="38">
        <v>29</v>
      </c>
      <c r="F160" s="38">
        <v>59</v>
      </c>
      <c r="G160" s="73">
        <v>110</v>
      </c>
      <c r="H160" s="73">
        <v>73</v>
      </c>
      <c r="I160" s="73">
        <v>86</v>
      </c>
      <c r="J160" s="73">
        <v>90</v>
      </c>
      <c r="K160" s="74">
        <v>60</v>
      </c>
      <c r="L160" s="74">
        <v>45</v>
      </c>
      <c r="N160">
        <f t="shared" si="10"/>
        <v>-65.38</v>
      </c>
      <c r="S160" s="26"/>
      <c r="T160" s="26"/>
      <c r="U160" s="26"/>
      <c r="V160" s="26"/>
      <c r="W160" s="26"/>
      <c r="X160" s="26"/>
    </row>
    <row r="161" spans="1:14">
      <c r="A161" s="6" t="s">
        <v>127</v>
      </c>
      <c r="B161" s="39">
        <v>71</v>
      </c>
      <c r="C161" s="38">
        <v>62</v>
      </c>
      <c r="D161" s="38">
        <v>66</v>
      </c>
      <c r="E161" s="38">
        <v>49</v>
      </c>
      <c r="F161" s="38">
        <v>35</v>
      </c>
      <c r="G161" s="73">
        <v>48</v>
      </c>
      <c r="H161" s="73">
        <v>54</v>
      </c>
      <c r="I161" s="73">
        <v>26</v>
      </c>
      <c r="J161" s="73">
        <v>37</v>
      </c>
      <c r="K161" s="74">
        <v>25</v>
      </c>
      <c r="L161" s="74">
        <v>35</v>
      </c>
      <c r="N161">
        <f t="shared" si="10"/>
        <v>-50.7</v>
      </c>
    </row>
    <row r="162" spans="1:14">
      <c r="A162" s="6" t="s">
        <v>128</v>
      </c>
      <c r="B162" s="39">
        <v>146</v>
      </c>
      <c r="C162" s="38">
        <v>121</v>
      </c>
      <c r="D162" s="38">
        <v>118</v>
      </c>
      <c r="E162" s="38">
        <v>101</v>
      </c>
      <c r="F162" s="38">
        <v>98</v>
      </c>
      <c r="G162" s="73">
        <v>29</v>
      </c>
      <c r="H162" s="73">
        <v>53</v>
      </c>
      <c r="I162" s="73">
        <v>78</v>
      </c>
      <c r="J162" s="73">
        <v>58</v>
      </c>
      <c r="K162" s="74">
        <v>45</v>
      </c>
      <c r="L162" s="74">
        <v>45</v>
      </c>
      <c r="N162">
        <f t="shared" si="10"/>
        <v>-69.180000000000007</v>
      </c>
    </row>
    <row r="163" spans="1:14">
      <c r="A163" s="6" t="s">
        <v>129</v>
      </c>
      <c r="B163" s="39">
        <v>28</v>
      </c>
      <c r="C163" s="38">
        <v>15</v>
      </c>
      <c r="D163" s="38">
        <v>5</v>
      </c>
      <c r="E163" s="38">
        <v>7</v>
      </c>
      <c r="F163" s="38">
        <v>7</v>
      </c>
      <c r="G163" s="73">
        <v>9</v>
      </c>
      <c r="H163" s="73" t="s">
        <v>136</v>
      </c>
      <c r="I163" s="73">
        <v>21</v>
      </c>
      <c r="J163" s="73">
        <v>18</v>
      </c>
      <c r="K163" s="74">
        <v>25</v>
      </c>
      <c r="L163" s="74">
        <v>20</v>
      </c>
      <c r="N163">
        <f t="shared" si="10"/>
        <v>-28.57</v>
      </c>
    </row>
    <row r="164" spans="1:14">
      <c r="A164" s="6" t="s">
        <v>130</v>
      </c>
      <c r="B164" s="43" t="s">
        <v>136</v>
      </c>
      <c r="C164" s="38">
        <v>8</v>
      </c>
      <c r="D164" s="38">
        <v>20</v>
      </c>
      <c r="E164" s="38">
        <v>16</v>
      </c>
      <c r="F164" s="38">
        <v>13</v>
      </c>
      <c r="G164" s="73">
        <v>22</v>
      </c>
      <c r="H164" s="73">
        <v>19</v>
      </c>
      <c r="I164" s="73">
        <v>18</v>
      </c>
      <c r="J164" s="73">
        <v>22</v>
      </c>
      <c r="K164" s="74">
        <v>15</v>
      </c>
      <c r="L164" s="74">
        <v>15</v>
      </c>
      <c r="N164">
        <f>ROUND(100*(L164-C164)/C164,2)</f>
        <v>87.5</v>
      </c>
    </row>
    <row r="165" spans="1:14">
      <c r="A165" s="6" t="s">
        <v>131</v>
      </c>
      <c r="B165" s="39">
        <v>48</v>
      </c>
      <c r="C165" s="38">
        <v>6</v>
      </c>
      <c r="D165" s="38">
        <v>40</v>
      </c>
      <c r="E165" s="38">
        <v>47</v>
      </c>
      <c r="F165" s="38">
        <v>69</v>
      </c>
      <c r="G165" s="73">
        <v>61</v>
      </c>
      <c r="H165" s="73">
        <v>47</v>
      </c>
      <c r="I165" s="73">
        <v>57</v>
      </c>
      <c r="J165" s="73">
        <v>41</v>
      </c>
      <c r="K165" s="74">
        <v>65</v>
      </c>
      <c r="L165" s="74">
        <v>70</v>
      </c>
      <c r="N165">
        <f t="shared" si="10"/>
        <v>45.83</v>
      </c>
    </row>
    <row r="166" spans="1:14">
      <c r="A166" s="6" t="s">
        <v>132</v>
      </c>
      <c r="B166" s="39">
        <v>9</v>
      </c>
      <c r="C166" s="38">
        <v>4</v>
      </c>
      <c r="D166" s="38">
        <v>12</v>
      </c>
      <c r="E166" s="38">
        <v>2</v>
      </c>
      <c r="F166" s="38">
        <v>8</v>
      </c>
      <c r="G166" s="73">
        <v>6</v>
      </c>
      <c r="H166" s="73">
        <v>11</v>
      </c>
      <c r="I166" s="73">
        <v>16</v>
      </c>
      <c r="J166" s="73">
        <v>13</v>
      </c>
      <c r="K166" s="74">
        <v>35</v>
      </c>
      <c r="L166" s="74">
        <v>25</v>
      </c>
      <c r="N166">
        <f t="shared" si="10"/>
        <v>177.78</v>
      </c>
    </row>
    <row r="167" spans="1:14">
      <c r="A167" s="6" t="s">
        <v>133</v>
      </c>
      <c r="B167" s="43" t="s">
        <v>136</v>
      </c>
      <c r="C167" s="38">
        <v>10</v>
      </c>
      <c r="D167" s="38">
        <v>16</v>
      </c>
      <c r="E167" s="38">
        <v>7</v>
      </c>
      <c r="F167" s="38">
        <v>4</v>
      </c>
      <c r="G167" s="73" t="s">
        <v>136</v>
      </c>
      <c r="H167" s="73">
        <v>13</v>
      </c>
      <c r="I167" s="73">
        <v>16</v>
      </c>
      <c r="J167" s="73">
        <v>16</v>
      </c>
      <c r="K167" s="74">
        <v>15</v>
      </c>
      <c r="L167" s="74">
        <v>45</v>
      </c>
      <c r="N167">
        <f>ROUND(100*(L167-C167)/C167,2)</f>
        <v>350</v>
      </c>
    </row>
    <row r="168" spans="1:14">
      <c r="A168" s="6" t="s">
        <v>134</v>
      </c>
      <c r="B168" s="39">
        <v>14</v>
      </c>
      <c r="C168" s="38">
        <v>20</v>
      </c>
      <c r="D168" s="38">
        <v>21</v>
      </c>
      <c r="E168" s="38">
        <v>2</v>
      </c>
      <c r="F168" s="38">
        <v>6</v>
      </c>
      <c r="G168" s="73">
        <v>33</v>
      </c>
      <c r="H168" s="73">
        <v>23</v>
      </c>
      <c r="I168" s="73">
        <v>17</v>
      </c>
      <c r="J168" s="73">
        <v>22</v>
      </c>
      <c r="K168" s="74">
        <v>20</v>
      </c>
      <c r="L168" s="74">
        <v>10</v>
      </c>
      <c r="N168">
        <f t="shared" si="10"/>
        <v>-28.57</v>
      </c>
    </row>
    <row r="169" spans="1:14">
      <c r="A169" s="6" t="s">
        <v>135</v>
      </c>
      <c r="B169" s="39">
        <v>9</v>
      </c>
      <c r="C169" s="38">
        <v>21</v>
      </c>
      <c r="D169" s="38">
        <v>12</v>
      </c>
      <c r="E169" s="38">
        <v>7</v>
      </c>
      <c r="F169" s="38">
        <v>8</v>
      </c>
      <c r="G169" s="73">
        <v>15</v>
      </c>
      <c r="H169" s="73">
        <v>17</v>
      </c>
      <c r="I169" s="73">
        <v>20</v>
      </c>
      <c r="J169" s="73">
        <v>29</v>
      </c>
      <c r="K169" s="74">
        <v>40</v>
      </c>
      <c r="L169" s="74">
        <v>35</v>
      </c>
      <c r="N169">
        <f t="shared" si="10"/>
        <v>288.89</v>
      </c>
    </row>
    <row r="170" spans="1:14">
      <c r="A170" s="41" t="s">
        <v>160</v>
      </c>
      <c r="B170" s="37">
        <f>B155-SUM(B156:B169)</f>
        <v>9</v>
      </c>
      <c r="C170" s="37">
        <f t="shared" ref="C170:L170" si="13">C155-SUM(C156:C169)</f>
        <v>0</v>
      </c>
      <c r="D170" s="37">
        <f t="shared" si="13"/>
        <v>0</v>
      </c>
      <c r="E170" s="37">
        <f t="shared" si="13"/>
        <v>0</v>
      </c>
      <c r="F170" s="37">
        <f t="shared" si="13"/>
        <v>0</v>
      </c>
      <c r="G170" s="37">
        <f t="shared" si="13"/>
        <v>11</v>
      </c>
      <c r="H170" s="37">
        <f t="shared" si="13"/>
        <v>11</v>
      </c>
      <c r="I170" s="37">
        <f t="shared" si="13"/>
        <v>0</v>
      </c>
      <c r="J170" s="37">
        <f t="shared" si="13"/>
        <v>0</v>
      </c>
      <c r="K170" s="37">
        <f t="shared" si="13"/>
        <v>0</v>
      </c>
      <c r="L170" s="37">
        <f t="shared" si="13"/>
        <v>0</v>
      </c>
    </row>
    <row r="171" spans="1:14">
      <c r="A171" s="27"/>
      <c r="C171" s="38"/>
      <c r="D171" s="38"/>
      <c r="E171" s="38"/>
      <c r="F171" s="38"/>
    </row>
  </sheetData>
  <phoneticPr fontId="7" type="noConversion"/>
  <conditionalFormatting sqref="W127:X127 K103:L129 W132:X132 K131:L134 W100:X101 K47:L61 K137:L152 K63:L72 K22:L44 K74:L89 K91:L100 K154:L169 K7:L20 K4:L5">
    <cfRule type="cellIs" dxfId="120" priority="16" operator="equal">
      <formula>-1</formula>
    </cfRule>
  </conditionalFormatting>
  <conditionalFormatting sqref="W99:X99">
    <cfRule type="cellIs" dxfId="119" priority="14" operator="equal">
      <formula>-1</formula>
    </cfRule>
  </conditionalFormatting>
  <conditionalFormatting sqref="W98:X98">
    <cfRule type="cellIs" dxfId="118" priority="13" operator="equal">
      <formula>-1</formula>
    </cfRule>
  </conditionalFormatting>
  <conditionalFormatting sqref="K102:L102">
    <cfRule type="cellIs" dxfId="117" priority="12" operator="equal">
      <formula>-1</formula>
    </cfRule>
  </conditionalFormatting>
  <conditionalFormatting sqref="W97:X97">
    <cfRule type="cellIs" dxfId="116" priority="11" operator="equal">
      <formula>-1</formula>
    </cfRule>
  </conditionalFormatting>
  <conditionalFormatting sqref="W96:X96">
    <cfRule type="cellIs" dxfId="115" priority="10" operator="equal">
      <formula>-1</formula>
    </cfRule>
  </conditionalFormatting>
  <conditionalFormatting sqref="W94:X94">
    <cfRule type="cellIs" dxfId="114" priority="9" operator="equal">
      <formula>-1</formula>
    </cfRule>
  </conditionalFormatting>
  <conditionalFormatting sqref="W152:X153">
    <cfRule type="cellIs" dxfId="113" priority="8" operator="equal">
      <formula>-1</formula>
    </cfRule>
  </conditionalFormatting>
  <conditionalFormatting sqref="W151:X151">
    <cfRule type="cellIs" dxfId="112" priority="7" operator="equal">
      <formula>-1</formula>
    </cfRule>
  </conditionalFormatting>
  <conditionalFormatting sqref="W149:X150">
    <cfRule type="cellIs" dxfId="111" priority="6" operator="equal">
      <formula>-1</formula>
    </cfRule>
  </conditionalFormatting>
  <conditionalFormatting sqref="W148:X148">
    <cfRule type="cellIs" dxfId="110" priority="5" operator="equal">
      <formula>-1</formula>
    </cfRule>
  </conditionalFormatting>
  <conditionalFormatting sqref="W145:X146">
    <cfRule type="cellIs" dxfId="109" priority="4" operator="equal">
      <formula>-1</formula>
    </cfRule>
  </conditionalFormatting>
  <conditionalFormatting sqref="W141:X144">
    <cfRule type="cellIs" dxfId="108" priority="3" operator="equal">
      <formula>-1</formula>
    </cfRule>
  </conditionalFormatting>
  <conditionalFormatting sqref="W138:X139">
    <cfRule type="cellIs" dxfId="107" priority="2" operator="equal">
      <formula>-1</formula>
    </cfRule>
  </conditionalFormatting>
  <conditionalFormatting sqref="W147:X147">
    <cfRule type="cellIs" dxfId="106" priority="1" operator="equal">
      <formula>-1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0F52-C809-C24F-9D05-7FA36A040B59}">
  <dimension ref="A1:M13"/>
  <sheetViews>
    <sheetView workbookViewId="0">
      <selection activeCell="B4" sqref="B4:L12"/>
    </sheetView>
  </sheetViews>
  <sheetFormatPr baseColWidth="10" defaultRowHeight="16"/>
  <cols>
    <col min="1" max="1" width="103.5" customWidth="1"/>
  </cols>
  <sheetData>
    <row r="1" spans="1:13" ht="22" customHeight="1">
      <c r="A1" s="216" t="s">
        <v>199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</row>
    <row r="2" spans="1:13">
      <c r="A2" s="122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1:13" ht="20">
      <c r="A3" s="123" t="s">
        <v>161</v>
      </c>
      <c r="B3" s="127" t="s">
        <v>167</v>
      </c>
      <c r="C3" s="127" t="s">
        <v>168</v>
      </c>
      <c r="D3" s="127" t="s">
        <v>169</v>
      </c>
      <c r="E3" s="127" t="s">
        <v>170</v>
      </c>
      <c r="F3" s="128" t="s">
        <v>171</v>
      </c>
      <c r="G3" s="128" t="s">
        <v>172</v>
      </c>
      <c r="H3" s="128" t="s">
        <v>173</v>
      </c>
      <c r="I3" s="128" t="s">
        <v>174</v>
      </c>
      <c r="J3" s="129" t="s">
        <v>175</v>
      </c>
      <c r="K3" s="129" t="s">
        <v>176</v>
      </c>
      <c r="L3" s="127" t="s">
        <v>177</v>
      </c>
    </row>
    <row r="4" spans="1:13" ht="20">
      <c r="A4" s="124" t="s">
        <v>200</v>
      </c>
      <c r="B4" s="157">
        <v>5668</v>
      </c>
      <c r="C4" s="157">
        <v>5809</v>
      </c>
      <c r="D4" s="157">
        <v>6640</v>
      </c>
      <c r="E4" s="157">
        <v>6227</v>
      </c>
      <c r="F4" s="157">
        <v>6549</v>
      </c>
      <c r="G4" s="157">
        <v>7139</v>
      </c>
      <c r="H4" s="157">
        <v>8149</v>
      </c>
      <c r="I4" s="157">
        <v>8621</v>
      </c>
      <c r="J4" s="157">
        <v>7545</v>
      </c>
      <c r="K4" s="157">
        <v>7258</v>
      </c>
      <c r="L4" s="157">
        <v>7376</v>
      </c>
    </row>
    <row r="5" spans="1:13" ht="20">
      <c r="A5" s="125" t="s">
        <v>191</v>
      </c>
      <c r="B5" s="158">
        <v>2211</v>
      </c>
      <c r="C5" s="158">
        <v>2266</v>
      </c>
      <c r="D5" s="158">
        <v>2345</v>
      </c>
      <c r="E5" s="158">
        <v>1822</v>
      </c>
      <c r="F5" s="158">
        <v>1661</v>
      </c>
      <c r="G5" s="158">
        <v>1812</v>
      </c>
      <c r="H5" s="158">
        <v>1901</v>
      </c>
      <c r="I5" s="158">
        <v>1585</v>
      </c>
      <c r="J5" s="158">
        <v>1369</v>
      </c>
      <c r="K5" s="158">
        <v>1102</v>
      </c>
      <c r="L5" s="158">
        <v>1036</v>
      </c>
    </row>
    <row r="6" spans="1:13" ht="20">
      <c r="A6" s="125" t="s">
        <v>192</v>
      </c>
      <c r="B6" s="158">
        <v>638</v>
      </c>
      <c r="C6" s="158">
        <v>695</v>
      </c>
      <c r="D6" s="158">
        <v>783</v>
      </c>
      <c r="E6" s="158">
        <v>963</v>
      </c>
      <c r="F6" s="158">
        <v>1020</v>
      </c>
      <c r="G6" s="158">
        <v>1103</v>
      </c>
      <c r="H6" s="158">
        <v>1269</v>
      </c>
      <c r="I6" s="158">
        <v>1537</v>
      </c>
      <c r="J6" s="158">
        <v>1248</v>
      </c>
      <c r="K6" s="158">
        <v>1213</v>
      </c>
      <c r="L6" s="158">
        <v>1135</v>
      </c>
    </row>
    <row r="7" spans="1:13" ht="20">
      <c r="A7" s="125" t="s">
        <v>193</v>
      </c>
      <c r="B7" s="158">
        <v>138</v>
      </c>
      <c r="C7" s="158">
        <v>172</v>
      </c>
      <c r="D7" s="158">
        <v>189</v>
      </c>
      <c r="E7" s="158">
        <v>218</v>
      </c>
      <c r="F7" s="158">
        <v>200</v>
      </c>
      <c r="G7" s="158">
        <v>238</v>
      </c>
      <c r="H7" s="158">
        <v>230</v>
      </c>
      <c r="I7" s="158">
        <v>217</v>
      </c>
      <c r="J7" s="158">
        <v>199</v>
      </c>
      <c r="K7" s="158">
        <v>184</v>
      </c>
      <c r="L7" s="158">
        <v>227</v>
      </c>
    </row>
    <row r="8" spans="1:13" ht="20">
      <c r="A8" s="125" t="s">
        <v>194</v>
      </c>
      <c r="B8" s="158">
        <v>446</v>
      </c>
      <c r="C8" s="158">
        <v>355</v>
      </c>
      <c r="D8" s="158">
        <v>377</v>
      </c>
      <c r="E8" s="158">
        <v>351</v>
      </c>
      <c r="F8" s="158">
        <v>405</v>
      </c>
      <c r="G8" s="158">
        <v>498</v>
      </c>
      <c r="H8" s="158">
        <v>492</v>
      </c>
      <c r="I8" s="158">
        <v>606</v>
      </c>
      <c r="J8" s="158">
        <v>655</v>
      </c>
      <c r="K8" s="158">
        <v>718</v>
      </c>
      <c r="L8" s="158">
        <v>722</v>
      </c>
    </row>
    <row r="9" spans="1:13" ht="20">
      <c r="A9" s="125" t="s">
        <v>195</v>
      </c>
      <c r="B9" s="158">
        <v>334</v>
      </c>
      <c r="C9" s="158">
        <v>334</v>
      </c>
      <c r="D9" s="158">
        <v>617</v>
      </c>
      <c r="E9" s="158">
        <v>540</v>
      </c>
      <c r="F9" s="158">
        <v>606</v>
      </c>
      <c r="G9" s="158">
        <v>739</v>
      </c>
      <c r="H9" s="158">
        <v>922</v>
      </c>
      <c r="I9" s="158">
        <v>855</v>
      </c>
      <c r="J9" s="158">
        <v>614</v>
      </c>
      <c r="K9" s="158">
        <v>548</v>
      </c>
      <c r="L9" s="158">
        <v>530</v>
      </c>
    </row>
    <row r="10" spans="1:13" ht="20">
      <c r="A10" s="125" t="s">
        <v>196</v>
      </c>
      <c r="B10" s="158">
        <v>79</v>
      </c>
      <c r="C10" s="158">
        <v>99</v>
      </c>
      <c r="D10" s="158">
        <v>103</v>
      </c>
      <c r="E10" s="158">
        <v>90</v>
      </c>
      <c r="F10" s="158">
        <v>84</v>
      </c>
      <c r="G10" s="158">
        <v>123</v>
      </c>
      <c r="H10" s="158">
        <v>124</v>
      </c>
      <c r="I10" s="158">
        <v>175</v>
      </c>
      <c r="J10" s="158">
        <v>145</v>
      </c>
      <c r="K10" s="158">
        <v>127</v>
      </c>
      <c r="L10" s="158">
        <v>126</v>
      </c>
    </row>
    <row r="11" spans="1:13" ht="20">
      <c r="A11" s="125" t="s">
        <v>197</v>
      </c>
      <c r="B11" s="158">
        <v>21</v>
      </c>
      <c r="C11" s="158">
        <v>28</v>
      </c>
      <c r="D11" s="158">
        <v>33</v>
      </c>
      <c r="E11" s="158">
        <v>41</v>
      </c>
      <c r="F11" s="158">
        <v>26</v>
      </c>
      <c r="G11" s="158">
        <v>30</v>
      </c>
      <c r="H11" s="158">
        <v>23</v>
      </c>
      <c r="I11" s="158">
        <v>26</v>
      </c>
      <c r="J11" s="158">
        <v>13</v>
      </c>
      <c r="K11" s="158">
        <v>14</v>
      </c>
      <c r="L11" s="158">
        <v>11</v>
      </c>
    </row>
    <row r="12" spans="1:13" ht="20">
      <c r="A12" s="126" t="s">
        <v>198</v>
      </c>
      <c r="B12" s="158">
        <v>1801</v>
      </c>
      <c r="C12" s="158">
        <v>1860</v>
      </c>
      <c r="D12" s="158">
        <v>2193</v>
      </c>
      <c r="E12" s="158">
        <v>2202</v>
      </c>
      <c r="F12" s="158">
        <v>2547</v>
      </c>
      <c r="G12" s="158">
        <v>2596</v>
      </c>
      <c r="H12" s="158">
        <v>3188</v>
      </c>
      <c r="I12" s="158">
        <v>3620</v>
      </c>
      <c r="J12" s="158">
        <v>3302</v>
      </c>
      <c r="K12" s="158">
        <v>3352</v>
      </c>
      <c r="L12" s="158">
        <v>3589</v>
      </c>
    </row>
    <row r="13" spans="1:13" ht="20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mergeCells count="1">
    <mergeCell ref="A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2DA16-17B8-A940-B97C-BB47205D081D}">
  <dimension ref="A1:E22"/>
  <sheetViews>
    <sheetView workbookViewId="0">
      <selection activeCell="B4" sqref="B4"/>
    </sheetView>
  </sheetViews>
  <sheetFormatPr baseColWidth="10" defaultRowHeight="16"/>
  <cols>
    <col min="1" max="1" width="107" customWidth="1"/>
    <col min="2" max="2" width="14" customWidth="1"/>
    <col min="3" max="3" width="16.5" customWidth="1"/>
    <col min="4" max="4" width="67.5" customWidth="1"/>
  </cols>
  <sheetData>
    <row r="1" spans="1:5" ht="26">
      <c r="A1" s="216" t="s">
        <v>235</v>
      </c>
      <c r="B1" s="216"/>
      <c r="C1" s="216"/>
      <c r="D1" s="216"/>
      <c r="E1" s="216"/>
    </row>
    <row r="2" spans="1:5" ht="20">
      <c r="A2" s="3"/>
      <c r="B2" s="3"/>
      <c r="C2" s="3"/>
      <c r="D2" s="3"/>
      <c r="E2" s="3"/>
    </row>
    <row r="3" spans="1:5" ht="20">
      <c r="A3" s="168" t="s">
        <v>161</v>
      </c>
      <c r="B3" s="168" t="s">
        <v>157</v>
      </c>
      <c r="C3" s="169" t="s">
        <v>158</v>
      </c>
      <c r="D3" s="3"/>
      <c r="E3" s="3"/>
    </row>
    <row r="4" spans="1:5" ht="20">
      <c r="A4" s="114" t="s">
        <v>190</v>
      </c>
      <c r="B4" s="115">
        <v>86966</v>
      </c>
      <c r="C4" s="115">
        <v>96705</v>
      </c>
    </row>
    <row r="5" spans="1:5" ht="20">
      <c r="A5" s="116" t="s">
        <v>217</v>
      </c>
      <c r="B5" s="116">
        <v>2309</v>
      </c>
      <c r="C5" s="116">
        <v>2312</v>
      </c>
      <c r="D5" s="111"/>
    </row>
    <row r="6" spans="1:5" ht="20">
      <c r="A6" s="116" t="s">
        <v>218</v>
      </c>
      <c r="B6" s="116">
        <v>2213</v>
      </c>
      <c r="C6" s="116">
        <v>2737</v>
      </c>
      <c r="D6" s="111"/>
    </row>
    <row r="7" spans="1:5" ht="20">
      <c r="A7" s="116" t="s">
        <v>219</v>
      </c>
      <c r="B7" s="116">
        <v>657</v>
      </c>
      <c r="C7" s="116">
        <v>882</v>
      </c>
      <c r="D7" s="111"/>
    </row>
    <row r="8" spans="1:5" ht="20">
      <c r="A8" s="116" t="s">
        <v>220</v>
      </c>
      <c r="B8" s="116">
        <v>1422</v>
      </c>
      <c r="C8" s="116">
        <v>1737</v>
      </c>
      <c r="D8" s="111"/>
    </row>
    <row r="9" spans="1:5" ht="20">
      <c r="A9" s="116" t="s">
        <v>221</v>
      </c>
      <c r="B9" s="116">
        <v>19049</v>
      </c>
      <c r="C9" s="116">
        <v>18869</v>
      </c>
      <c r="D9" s="111"/>
    </row>
    <row r="10" spans="1:5" ht="20">
      <c r="A10" s="116" t="s">
        <v>222</v>
      </c>
      <c r="B10" s="116">
        <v>1665</v>
      </c>
      <c r="C10" s="116">
        <v>1830</v>
      </c>
      <c r="D10" s="111"/>
    </row>
    <row r="11" spans="1:5" ht="20">
      <c r="A11" s="116" t="s">
        <v>223</v>
      </c>
      <c r="B11" s="116">
        <v>278</v>
      </c>
      <c r="C11" s="116">
        <v>314</v>
      </c>
      <c r="D11" s="111"/>
    </row>
    <row r="12" spans="1:5" ht="20">
      <c r="A12" s="116" t="s">
        <v>224</v>
      </c>
      <c r="B12" s="116">
        <v>138</v>
      </c>
      <c r="C12" s="116">
        <v>127</v>
      </c>
      <c r="D12" s="111"/>
    </row>
    <row r="13" spans="1:5" ht="20">
      <c r="A13" s="116" t="s">
        <v>225</v>
      </c>
      <c r="B13" s="116">
        <v>4659</v>
      </c>
      <c r="C13" s="116">
        <v>5160</v>
      </c>
      <c r="D13" s="111"/>
    </row>
    <row r="14" spans="1:5" ht="20">
      <c r="A14" s="116" t="s">
        <v>226</v>
      </c>
      <c r="B14" s="116">
        <v>6471</v>
      </c>
      <c r="C14" s="116">
        <v>8304</v>
      </c>
      <c r="D14" s="111"/>
    </row>
    <row r="15" spans="1:5" ht="20">
      <c r="A15" s="116" t="s">
        <v>227</v>
      </c>
      <c r="B15" s="116">
        <v>6001</v>
      </c>
      <c r="C15" s="116">
        <v>7175</v>
      </c>
      <c r="D15" s="111"/>
    </row>
    <row r="16" spans="1:5" ht="20">
      <c r="A16" s="116" t="s">
        <v>228</v>
      </c>
      <c r="B16" s="116">
        <v>5274</v>
      </c>
      <c r="C16" s="116">
        <v>6257</v>
      </c>
      <c r="D16" s="111"/>
    </row>
    <row r="17" spans="1:4" ht="20">
      <c r="A17" s="116" t="s">
        <v>229</v>
      </c>
      <c r="B17" s="116">
        <v>3742</v>
      </c>
      <c r="C17" s="116">
        <v>4285</v>
      </c>
      <c r="D17" s="111"/>
    </row>
    <row r="18" spans="1:4" ht="20">
      <c r="A18" s="116" t="s">
        <v>230</v>
      </c>
      <c r="B18" s="116">
        <v>2103</v>
      </c>
      <c r="C18" s="116">
        <v>2505</v>
      </c>
      <c r="D18" s="111"/>
    </row>
    <row r="19" spans="1:4" ht="20">
      <c r="A19" s="116" t="s">
        <v>231</v>
      </c>
      <c r="B19" s="116">
        <v>3592</v>
      </c>
      <c r="C19" s="116">
        <v>3714</v>
      </c>
      <c r="D19" s="111"/>
    </row>
    <row r="20" spans="1:4" ht="20">
      <c r="A20" s="116" t="s">
        <v>232</v>
      </c>
      <c r="B20" s="116">
        <v>10079</v>
      </c>
      <c r="C20" s="116">
        <v>11391</v>
      </c>
      <c r="D20" s="111"/>
    </row>
    <row r="21" spans="1:4" ht="20">
      <c r="A21" s="116" t="s">
        <v>233</v>
      </c>
      <c r="B21" s="116">
        <v>16370</v>
      </c>
      <c r="C21" s="116">
        <v>18030</v>
      </c>
      <c r="D21" s="111"/>
    </row>
    <row r="22" spans="1:4" ht="20">
      <c r="A22" s="116" t="s">
        <v>234</v>
      </c>
      <c r="B22" s="116">
        <v>944</v>
      </c>
      <c r="C22" s="116">
        <v>1076</v>
      </c>
      <c r="D22" s="111"/>
    </row>
  </sheetData>
  <mergeCells count="1"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3056-71EF-4846-A150-125195E18B66}">
  <dimension ref="A1:I17"/>
  <sheetViews>
    <sheetView workbookViewId="0">
      <selection activeCell="A7" sqref="A7"/>
    </sheetView>
  </sheetViews>
  <sheetFormatPr baseColWidth="10" defaultRowHeight="16"/>
  <cols>
    <col min="1" max="1" width="69.6640625" customWidth="1"/>
  </cols>
  <sheetData>
    <row r="1" spans="1:9" ht="26">
      <c r="A1" s="218" t="s">
        <v>216</v>
      </c>
      <c r="B1" s="218"/>
      <c r="C1" s="218"/>
      <c r="D1" s="218"/>
      <c r="E1" s="218"/>
      <c r="F1" s="218"/>
      <c r="G1" s="218"/>
      <c r="H1" s="218"/>
      <c r="I1" s="218"/>
    </row>
    <row r="3" spans="1:9" ht="20">
      <c r="A3" s="149" t="s">
        <v>161</v>
      </c>
      <c r="B3" s="152" t="s">
        <v>171</v>
      </c>
      <c r="C3" s="152" t="s">
        <v>172</v>
      </c>
      <c r="D3" s="152" t="s">
        <v>173</v>
      </c>
      <c r="E3" s="152" t="s">
        <v>174</v>
      </c>
      <c r="F3" s="153" t="s">
        <v>175</v>
      </c>
      <c r="G3" s="153" t="s">
        <v>176</v>
      </c>
      <c r="H3" s="150" t="s">
        <v>177</v>
      </c>
    </row>
    <row r="4" spans="1:9" ht="20">
      <c r="A4" s="144" t="s">
        <v>200</v>
      </c>
      <c r="B4" s="155">
        <v>15580</v>
      </c>
      <c r="C4" s="155">
        <v>17864</v>
      </c>
      <c r="D4" s="155">
        <v>17658</v>
      </c>
      <c r="E4" s="155">
        <v>18128</v>
      </c>
      <c r="F4" s="155">
        <v>16791</v>
      </c>
      <c r="G4" s="155">
        <v>17031</v>
      </c>
      <c r="H4" s="155">
        <v>18053</v>
      </c>
    </row>
    <row r="5" spans="1:9" ht="20">
      <c r="A5" s="133" t="s">
        <v>204</v>
      </c>
      <c r="B5" s="156">
        <v>17</v>
      </c>
      <c r="C5" s="156">
        <v>37</v>
      </c>
      <c r="D5" s="156">
        <v>18</v>
      </c>
      <c r="E5" s="156">
        <v>17</v>
      </c>
      <c r="F5" s="156">
        <v>17</v>
      </c>
      <c r="G5" s="156">
        <v>14</v>
      </c>
      <c r="H5" s="156">
        <v>23</v>
      </c>
    </row>
    <row r="6" spans="1:9" ht="20">
      <c r="A6" s="133" t="s">
        <v>205</v>
      </c>
      <c r="B6" s="156">
        <v>1162</v>
      </c>
      <c r="C6" s="156">
        <v>1710</v>
      </c>
      <c r="D6" s="156">
        <v>2045</v>
      </c>
      <c r="E6" s="156">
        <v>2147</v>
      </c>
      <c r="F6" s="156">
        <v>1878</v>
      </c>
      <c r="G6" s="156">
        <v>1727</v>
      </c>
      <c r="H6" s="156">
        <v>1820</v>
      </c>
    </row>
    <row r="7" spans="1:9" ht="23">
      <c r="A7" s="133" t="s">
        <v>214</v>
      </c>
      <c r="B7" s="156">
        <v>7398</v>
      </c>
      <c r="C7" s="156">
        <v>8314</v>
      </c>
      <c r="D7" s="156">
        <v>7899</v>
      </c>
      <c r="E7" s="156">
        <v>8422</v>
      </c>
      <c r="F7" s="156">
        <v>8068</v>
      </c>
      <c r="G7" s="156">
        <v>8630</v>
      </c>
      <c r="H7" s="156">
        <v>9486</v>
      </c>
    </row>
    <row r="8" spans="1:9" ht="20">
      <c r="A8" s="133" t="s">
        <v>206</v>
      </c>
      <c r="B8" s="156">
        <v>614</v>
      </c>
      <c r="C8" s="156">
        <v>538</v>
      </c>
      <c r="D8" s="156">
        <v>516</v>
      </c>
      <c r="E8" s="156">
        <v>428</v>
      </c>
      <c r="F8" s="156">
        <v>353</v>
      </c>
      <c r="G8" s="156">
        <v>308</v>
      </c>
      <c r="H8" s="156">
        <v>342</v>
      </c>
    </row>
    <row r="9" spans="1:9" ht="20">
      <c r="A9" s="133" t="s">
        <v>207</v>
      </c>
      <c r="B9" s="156">
        <v>3342</v>
      </c>
      <c r="C9" s="156">
        <v>3801</v>
      </c>
      <c r="D9" s="156">
        <v>3379</v>
      </c>
      <c r="E9" s="156">
        <v>3054</v>
      </c>
      <c r="F9" s="156">
        <v>2738</v>
      </c>
      <c r="G9" s="156">
        <v>2730</v>
      </c>
      <c r="H9" s="156">
        <v>2568</v>
      </c>
    </row>
    <row r="10" spans="1:9" ht="20">
      <c r="A10" s="133" t="s">
        <v>208</v>
      </c>
      <c r="B10" s="156">
        <v>695</v>
      </c>
      <c r="C10" s="156">
        <v>829</v>
      </c>
      <c r="D10" s="156">
        <v>853</v>
      </c>
      <c r="E10" s="156">
        <v>988</v>
      </c>
      <c r="F10" s="156">
        <v>1151</v>
      </c>
      <c r="G10" s="156">
        <v>1239</v>
      </c>
      <c r="H10" s="156">
        <v>1336</v>
      </c>
    </row>
    <row r="11" spans="1:9" ht="20">
      <c r="A11" s="133" t="s">
        <v>209</v>
      </c>
      <c r="B11" s="156">
        <v>421</v>
      </c>
      <c r="C11" s="156">
        <v>486</v>
      </c>
      <c r="D11" s="156">
        <v>481</v>
      </c>
      <c r="E11" s="156">
        <v>544</v>
      </c>
      <c r="F11" s="156">
        <v>547</v>
      </c>
      <c r="G11" s="156">
        <v>519</v>
      </c>
      <c r="H11" s="156">
        <v>593</v>
      </c>
    </row>
    <row r="12" spans="1:9" ht="20">
      <c r="A12" s="133" t="s">
        <v>210</v>
      </c>
      <c r="B12" s="156">
        <v>130</v>
      </c>
      <c r="C12" s="156">
        <v>177</v>
      </c>
      <c r="D12" s="156">
        <v>291</v>
      </c>
      <c r="E12" s="156">
        <v>556</v>
      </c>
      <c r="F12" s="156">
        <v>341</v>
      </c>
      <c r="G12" s="156">
        <v>328</v>
      </c>
      <c r="H12" s="156">
        <v>363</v>
      </c>
    </row>
    <row r="13" spans="1:9" ht="20">
      <c r="A13" s="151" t="s">
        <v>211</v>
      </c>
      <c r="B13" s="156">
        <v>39</v>
      </c>
      <c r="C13" s="156">
        <v>58</v>
      </c>
      <c r="D13" s="156">
        <v>86</v>
      </c>
      <c r="E13" s="156">
        <v>82</v>
      </c>
      <c r="F13" s="156">
        <v>98</v>
      </c>
      <c r="G13" s="156">
        <v>100</v>
      </c>
      <c r="H13" s="156">
        <v>70</v>
      </c>
    </row>
    <row r="14" spans="1:9" ht="20">
      <c r="A14" s="151" t="s">
        <v>212</v>
      </c>
      <c r="B14" s="156">
        <v>57</v>
      </c>
      <c r="C14" s="156">
        <v>58</v>
      </c>
      <c r="D14" s="156">
        <v>76</v>
      </c>
      <c r="E14" s="156">
        <v>80</v>
      </c>
      <c r="F14" s="156">
        <v>51</v>
      </c>
      <c r="G14" s="156">
        <v>41</v>
      </c>
      <c r="H14" s="156">
        <v>34</v>
      </c>
    </row>
    <row r="15" spans="1:9" ht="20">
      <c r="A15" s="151" t="s">
        <v>213</v>
      </c>
      <c r="B15" s="156">
        <v>1705</v>
      </c>
      <c r="C15" s="156">
        <v>1856</v>
      </c>
      <c r="D15" s="156">
        <v>2014</v>
      </c>
      <c r="E15" s="156">
        <v>1810</v>
      </c>
      <c r="F15" s="156">
        <v>1549</v>
      </c>
      <c r="G15" s="156">
        <v>1395</v>
      </c>
      <c r="H15" s="156">
        <v>1418</v>
      </c>
    </row>
    <row r="17" spans="1:5" ht="20">
      <c r="A17" s="154">
        <v>5</v>
      </c>
      <c r="B17" s="154" t="s">
        <v>215</v>
      </c>
      <c r="C17" s="154"/>
      <c r="D17" s="3"/>
      <c r="E17" s="3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F91E2-500F-4C41-8B4A-309209A8524C}">
  <dimension ref="A1:S171"/>
  <sheetViews>
    <sheetView workbookViewId="0">
      <selection activeCell="N8" sqref="N8:N169"/>
    </sheetView>
  </sheetViews>
  <sheetFormatPr baseColWidth="10" defaultRowHeight="16"/>
  <cols>
    <col min="1" max="1" width="39.6640625" customWidth="1"/>
    <col min="2" max="2" width="12.83203125" style="25" customWidth="1"/>
    <col min="3" max="4" width="13.1640625" style="25" customWidth="1"/>
    <col min="5" max="5" width="13.33203125" style="25" customWidth="1"/>
    <col min="6" max="6" width="13.1640625" style="25" customWidth="1"/>
    <col min="7" max="7" width="13.33203125" customWidth="1"/>
    <col min="8" max="8" width="13" customWidth="1"/>
    <col min="9" max="9" width="13.1640625" customWidth="1"/>
    <col min="10" max="10" width="13.33203125" customWidth="1"/>
    <col min="11" max="11" width="13.6640625" customWidth="1"/>
    <col min="12" max="12" width="14.5" customWidth="1"/>
  </cols>
  <sheetData>
    <row r="1" spans="1:14" ht="26">
      <c r="A1" s="82" t="s">
        <v>162</v>
      </c>
      <c r="B1" s="38"/>
      <c r="C1" s="38"/>
      <c r="D1" s="38"/>
      <c r="E1" s="38"/>
      <c r="F1" s="38"/>
      <c r="G1" s="2"/>
      <c r="H1" s="2"/>
      <c r="I1" s="2"/>
      <c r="J1" s="2"/>
      <c r="K1" s="2"/>
      <c r="L1" s="2"/>
    </row>
    <row r="2" spans="1:14" ht="20">
      <c r="A2" s="2"/>
      <c r="B2" s="38"/>
      <c r="C2" s="38"/>
      <c r="D2" s="38"/>
      <c r="E2" s="38"/>
      <c r="F2" s="38"/>
      <c r="G2" s="2"/>
      <c r="H2" s="2"/>
      <c r="I2" s="2"/>
      <c r="J2" s="2"/>
      <c r="K2" s="2"/>
      <c r="L2" s="2"/>
    </row>
    <row r="3" spans="1:14" ht="21" thickBot="1">
      <c r="A3" s="67" t="s">
        <v>161</v>
      </c>
      <c r="B3" s="67" t="s">
        <v>151</v>
      </c>
      <c r="C3" s="67" t="s">
        <v>150</v>
      </c>
      <c r="D3" s="67" t="s">
        <v>149</v>
      </c>
      <c r="E3" s="67" t="s">
        <v>148</v>
      </c>
      <c r="F3" s="67" t="s">
        <v>152</v>
      </c>
      <c r="G3" s="67" t="s">
        <v>153</v>
      </c>
      <c r="H3" s="67" t="s">
        <v>154</v>
      </c>
      <c r="I3" s="67" t="s">
        <v>155</v>
      </c>
      <c r="J3" s="67" t="s">
        <v>156</v>
      </c>
      <c r="K3" s="67" t="s">
        <v>157</v>
      </c>
      <c r="L3" s="67" t="s">
        <v>158</v>
      </c>
    </row>
    <row r="4" spans="1:14" ht="21" thickTop="1">
      <c r="A4" s="48" t="s">
        <v>0</v>
      </c>
      <c r="B4" s="96">
        <v>42170</v>
      </c>
      <c r="C4" s="96">
        <v>44585</v>
      </c>
      <c r="D4" s="96">
        <v>51353</v>
      </c>
      <c r="E4" s="97">
        <v>57733</v>
      </c>
      <c r="F4" s="88">
        <v>61142</v>
      </c>
      <c r="G4" s="87">
        <v>68597</v>
      </c>
      <c r="H4" s="87">
        <v>74801</v>
      </c>
      <c r="I4" s="87">
        <v>81904</v>
      </c>
      <c r="J4" s="87">
        <v>82135</v>
      </c>
      <c r="K4" s="87">
        <v>86966</v>
      </c>
      <c r="L4" s="88">
        <v>96705</v>
      </c>
      <c r="N4">
        <f>ROUND(100*(L4-B4)/B4, 2)</f>
        <v>129.32</v>
      </c>
    </row>
    <row r="5" spans="1:14" ht="20">
      <c r="A5" s="48" t="s">
        <v>159</v>
      </c>
      <c r="B5" s="24">
        <f t="shared" ref="B5:L5" si="0">B4-B8-B23-B47-B64-B75-B92-B103-B137-B155</f>
        <v>879</v>
      </c>
      <c r="C5" s="24">
        <f t="shared" si="0"/>
        <v>825</v>
      </c>
      <c r="D5" s="24">
        <f t="shared" si="0"/>
        <v>785</v>
      </c>
      <c r="E5" s="24">
        <f t="shared" si="0"/>
        <v>485</v>
      </c>
      <c r="F5" s="24">
        <f t="shared" si="0"/>
        <v>1345</v>
      </c>
      <c r="G5" s="24">
        <f t="shared" si="0"/>
        <v>1737</v>
      </c>
      <c r="H5" s="24">
        <f t="shared" si="0"/>
        <v>2022</v>
      </c>
      <c r="I5" s="24">
        <f t="shared" si="0"/>
        <v>2349</v>
      </c>
      <c r="J5" s="24">
        <f t="shared" si="0"/>
        <v>2584</v>
      </c>
      <c r="K5" s="24">
        <f t="shared" si="0"/>
        <v>2771</v>
      </c>
      <c r="L5" s="24">
        <f t="shared" si="0"/>
        <v>3370</v>
      </c>
    </row>
    <row r="6" spans="1:14" ht="20">
      <c r="A6" s="100" t="s">
        <v>160</v>
      </c>
      <c r="B6" s="80">
        <f t="shared" ref="B6:L6" si="1">SUM(B21,B45,B62,B73,B90,B101,B135,B153,B170)</f>
        <v>0</v>
      </c>
      <c r="C6" s="80">
        <f t="shared" si="1"/>
        <v>0</v>
      </c>
      <c r="D6" s="80">
        <f t="shared" si="1"/>
        <v>0</v>
      </c>
      <c r="E6" s="80">
        <f t="shared" si="1"/>
        <v>0</v>
      </c>
      <c r="F6" s="80">
        <f t="shared" si="1"/>
        <v>0</v>
      </c>
      <c r="G6" s="80">
        <f t="shared" si="1"/>
        <v>0</v>
      </c>
      <c r="H6" s="80">
        <f t="shared" si="1"/>
        <v>0</v>
      </c>
      <c r="I6" s="80">
        <f t="shared" si="1"/>
        <v>0</v>
      </c>
      <c r="J6" s="80">
        <f t="shared" si="1"/>
        <v>0</v>
      </c>
      <c r="K6" s="80">
        <f t="shared" si="1"/>
        <v>0</v>
      </c>
      <c r="L6" s="80">
        <f t="shared" si="1"/>
        <v>0</v>
      </c>
    </row>
    <row r="7" spans="1:14" s="25" customFormat="1" ht="20">
      <c r="A7" s="102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N7"/>
    </row>
    <row r="8" spans="1:14" ht="20">
      <c r="A8" s="49" t="s">
        <v>1</v>
      </c>
      <c r="B8" s="96">
        <v>2130</v>
      </c>
      <c r="C8" s="96">
        <v>2373</v>
      </c>
      <c r="D8" s="96">
        <v>2863</v>
      </c>
      <c r="E8" s="97">
        <v>3473</v>
      </c>
      <c r="F8" s="88">
        <v>3457</v>
      </c>
      <c r="G8" s="87">
        <v>3562</v>
      </c>
      <c r="H8" s="87">
        <v>3782</v>
      </c>
      <c r="I8" s="87">
        <v>4644</v>
      </c>
      <c r="J8" s="87">
        <v>5064</v>
      </c>
      <c r="K8" s="87">
        <v>5785</v>
      </c>
      <c r="L8" s="88">
        <v>6960</v>
      </c>
      <c r="N8">
        <f t="shared" ref="N8:N68" si="2">ROUND(100*(L8-B8)/B8, 2)</f>
        <v>226.76</v>
      </c>
    </row>
    <row r="9" spans="1:14" ht="20">
      <c r="A9" s="50" t="s">
        <v>9</v>
      </c>
      <c r="B9" s="91">
        <v>336</v>
      </c>
      <c r="C9" s="91">
        <v>391</v>
      </c>
      <c r="D9" s="91">
        <v>452</v>
      </c>
      <c r="E9" s="93">
        <v>566</v>
      </c>
      <c r="F9" s="84">
        <v>506</v>
      </c>
      <c r="G9" s="83">
        <v>563</v>
      </c>
      <c r="H9" s="83">
        <v>623</v>
      </c>
      <c r="I9" s="83">
        <v>727</v>
      </c>
      <c r="J9" s="83">
        <v>777</v>
      </c>
      <c r="K9" s="83">
        <v>870</v>
      </c>
      <c r="L9" s="84">
        <v>1135</v>
      </c>
      <c r="N9">
        <f t="shared" si="2"/>
        <v>237.8</v>
      </c>
    </row>
    <row r="10" spans="1:14" ht="20">
      <c r="A10" s="50" t="s">
        <v>10</v>
      </c>
      <c r="B10" s="91">
        <v>121</v>
      </c>
      <c r="C10" s="91">
        <v>153</v>
      </c>
      <c r="D10" s="91">
        <v>180</v>
      </c>
      <c r="E10" s="93">
        <v>226</v>
      </c>
      <c r="F10" s="84">
        <v>176</v>
      </c>
      <c r="G10" s="83">
        <v>171</v>
      </c>
      <c r="H10" s="83">
        <v>153</v>
      </c>
      <c r="I10" s="83">
        <v>235</v>
      </c>
      <c r="J10" s="83">
        <v>226</v>
      </c>
      <c r="K10" s="83">
        <v>255</v>
      </c>
      <c r="L10" s="84">
        <v>260</v>
      </c>
      <c r="N10">
        <f t="shared" si="2"/>
        <v>114.88</v>
      </c>
    </row>
    <row r="11" spans="1:14" ht="20">
      <c r="A11" s="50" t="s">
        <v>11</v>
      </c>
      <c r="B11" s="91">
        <v>206</v>
      </c>
      <c r="C11" s="91">
        <v>208</v>
      </c>
      <c r="D11" s="101">
        <v>229</v>
      </c>
      <c r="E11" s="93">
        <v>272</v>
      </c>
      <c r="F11" s="84">
        <v>307</v>
      </c>
      <c r="G11" s="83">
        <v>303</v>
      </c>
      <c r="H11" s="83">
        <v>336</v>
      </c>
      <c r="I11" s="83">
        <v>402</v>
      </c>
      <c r="J11" s="83">
        <v>389</v>
      </c>
      <c r="K11" s="83">
        <v>475</v>
      </c>
      <c r="L11" s="84">
        <v>445</v>
      </c>
      <c r="N11">
        <f t="shared" si="2"/>
        <v>116.02</v>
      </c>
    </row>
    <row r="12" spans="1:14" ht="20">
      <c r="A12" s="50" t="s">
        <v>12</v>
      </c>
      <c r="B12" s="91">
        <v>119</v>
      </c>
      <c r="C12" s="91">
        <v>140</v>
      </c>
      <c r="D12" s="91">
        <v>192</v>
      </c>
      <c r="E12" s="93">
        <v>210</v>
      </c>
      <c r="F12" s="84">
        <v>219</v>
      </c>
      <c r="G12" s="83">
        <v>241</v>
      </c>
      <c r="H12" s="83">
        <v>244</v>
      </c>
      <c r="I12" s="83">
        <v>302</v>
      </c>
      <c r="J12" s="83">
        <v>412</v>
      </c>
      <c r="K12" s="83">
        <v>465</v>
      </c>
      <c r="L12" s="84">
        <v>565</v>
      </c>
      <c r="N12">
        <f t="shared" si="2"/>
        <v>374.79</v>
      </c>
    </row>
    <row r="13" spans="1:14" ht="20">
      <c r="A13" s="50" t="s">
        <v>13</v>
      </c>
      <c r="B13" s="91">
        <v>232</v>
      </c>
      <c r="C13" s="91">
        <v>300</v>
      </c>
      <c r="D13" s="91">
        <v>346</v>
      </c>
      <c r="E13" s="93">
        <v>404</v>
      </c>
      <c r="F13" s="84">
        <v>453</v>
      </c>
      <c r="G13" s="83">
        <v>459</v>
      </c>
      <c r="H13" s="83">
        <v>485</v>
      </c>
      <c r="I13" s="83">
        <v>527</v>
      </c>
      <c r="J13" s="83">
        <v>604</v>
      </c>
      <c r="K13" s="83">
        <v>560</v>
      </c>
      <c r="L13" s="84">
        <v>625</v>
      </c>
      <c r="N13">
        <f t="shared" si="2"/>
        <v>169.4</v>
      </c>
    </row>
    <row r="14" spans="1:14" ht="20">
      <c r="A14" s="50" t="s">
        <v>14</v>
      </c>
      <c r="B14" s="91">
        <v>284</v>
      </c>
      <c r="C14" s="91">
        <v>242</v>
      </c>
      <c r="D14" s="91">
        <v>277</v>
      </c>
      <c r="E14" s="93">
        <v>314</v>
      </c>
      <c r="F14" s="84">
        <v>269</v>
      </c>
      <c r="G14" s="83">
        <v>321</v>
      </c>
      <c r="H14" s="83">
        <v>266</v>
      </c>
      <c r="I14" s="83">
        <v>339</v>
      </c>
      <c r="J14" s="83">
        <v>348</v>
      </c>
      <c r="K14" s="83">
        <v>435</v>
      </c>
      <c r="L14" s="84">
        <v>480</v>
      </c>
      <c r="N14">
        <f t="shared" si="2"/>
        <v>69.010000000000005</v>
      </c>
    </row>
    <row r="15" spans="1:14" ht="20">
      <c r="A15" s="50" t="s">
        <v>15</v>
      </c>
      <c r="B15" s="91">
        <v>162</v>
      </c>
      <c r="C15" s="91">
        <v>144</v>
      </c>
      <c r="D15" s="91">
        <v>204</v>
      </c>
      <c r="E15" s="93">
        <v>207</v>
      </c>
      <c r="F15" s="84">
        <v>199</v>
      </c>
      <c r="G15" s="83">
        <v>167</v>
      </c>
      <c r="H15" s="83">
        <v>214</v>
      </c>
      <c r="I15" s="83">
        <v>254</v>
      </c>
      <c r="J15" s="83">
        <v>268</v>
      </c>
      <c r="K15" s="83">
        <v>325</v>
      </c>
      <c r="L15" s="84">
        <v>425</v>
      </c>
      <c r="N15">
        <f t="shared" si="2"/>
        <v>162.35</v>
      </c>
    </row>
    <row r="16" spans="1:14" ht="20">
      <c r="A16" s="50" t="s">
        <v>16</v>
      </c>
      <c r="B16" s="91">
        <v>240</v>
      </c>
      <c r="C16" s="91">
        <v>232</v>
      </c>
      <c r="D16" s="91">
        <v>275</v>
      </c>
      <c r="E16" s="93">
        <v>344</v>
      </c>
      <c r="F16" s="84">
        <v>335</v>
      </c>
      <c r="G16" s="83">
        <v>341</v>
      </c>
      <c r="H16" s="83">
        <v>419</v>
      </c>
      <c r="I16" s="83">
        <v>423</v>
      </c>
      <c r="J16" s="83">
        <v>429</v>
      </c>
      <c r="K16" s="83">
        <v>555</v>
      </c>
      <c r="L16" s="84">
        <v>630</v>
      </c>
      <c r="N16">
        <f t="shared" si="2"/>
        <v>162.5</v>
      </c>
    </row>
    <row r="17" spans="1:19" ht="20">
      <c r="A17" s="50" t="s">
        <v>17</v>
      </c>
      <c r="B17" s="91">
        <v>86</v>
      </c>
      <c r="C17" s="91">
        <v>137</v>
      </c>
      <c r="D17" s="91">
        <v>170</v>
      </c>
      <c r="E17" s="93">
        <v>212</v>
      </c>
      <c r="F17" s="84">
        <v>203</v>
      </c>
      <c r="G17" s="83">
        <v>222</v>
      </c>
      <c r="H17" s="83">
        <v>248</v>
      </c>
      <c r="I17" s="83">
        <v>271</v>
      </c>
      <c r="J17" s="83">
        <v>288</v>
      </c>
      <c r="K17" s="83">
        <v>295</v>
      </c>
      <c r="L17" s="84">
        <v>350</v>
      </c>
      <c r="N17">
        <f t="shared" si="2"/>
        <v>306.98</v>
      </c>
    </row>
    <row r="18" spans="1:19" ht="20">
      <c r="A18" s="50" t="s">
        <v>18</v>
      </c>
      <c r="B18" s="91">
        <v>61</v>
      </c>
      <c r="C18" s="91">
        <v>83</v>
      </c>
      <c r="D18" s="91">
        <v>110</v>
      </c>
      <c r="E18" s="93">
        <v>181</v>
      </c>
      <c r="F18" s="84">
        <v>163</v>
      </c>
      <c r="G18" s="83">
        <v>200</v>
      </c>
      <c r="H18" s="83">
        <v>195</v>
      </c>
      <c r="I18" s="83">
        <v>295</v>
      </c>
      <c r="J18" s="83">
        <v>320</v>
      </c>
      <c r="K18" s="83">
        <v>325</v>
      </c>
      <c r="L18" s="84">
        <v>460</v>
      </c>
      <c r="N18">
        <f t="shared" si="2"/>
        <v>654.1</v>
      </c>
    </row>
    <row r="19" spans="1:19" ht="20">
      <c r="A19" s="52" t="s">
        <v>19</v>
      </c>
      <c r="B19" s="91">
        <v>138</v>
      </c>
      <c r="C19" s="91">
        <v>194</v>
      </c>
      <c r="D19" s="91">
        <v>223</v>
      </c>
      <c r="E19" s="93">
        <v>205</v>
      </c>
      <c r="F19" s="84">
        <v>289</v>
      </c>
      <c r="G19" s="83">
        <v>286</v>
      </c>
      <c r="H19" s="83">
        <v>315</v>
      </c>
      <c r="I19" s="83">
        <v>424</v>
      </c>
      <c r="J19" s="83">
        <v>552</v>
      </c>
      <c r="K19" s="83">
        <v>610</v>
      </c>
      <c r="L19" s="84">
        <v>830</v>
      </c>
      <c r="N19">
        <f t="shared" si="2"/>
        <v>501.45</v>
      </c>
    </row>
    <row r="20" spans="1:19" ht="20">
      <c r="A20" s="50" t="s">
        <v>20</v>
      </c>
      <c r="B20" s="91">
        <v>145</v>
      </c>
      <c r="C20" s="91">
        <v>149</v>
      </c>
      <c r="D20" s="91">
        <v>205</v>
      </c>
      <c r="E20" s="93">
        <v>332</v>
      </c>
      <c r="F20" s="84">
        <v>338</v>
      </c>
      <c r="G20" s="83">
        <v>288</v>
      </c>
      <c r="H20" s="83">
        <v>284</v>
      </c>
      <c r="I20" s="83">
        <v>445</v>
      </c>
      <c r="J20" s="83">
        <v>451</v>
      </c>
      <c r="K20" s="83">
        <v>615</v>
      </c>
      <c r="L20" s="84">
        <v>755</v>
      </c>
      <c r="N20">
        <f t="shared" si="2"/>
        <v>420.69</v>
      </c>
    </row>
    <row r="21" spans="1:19" s="25" customFormat="1" ht="20">
      <c r="A21" s="89" t="s">
        <v>160</v>
      </c>
      <c r="B21" s="98">
        <f>B8-SUM(B9:B20)</f>
        <v>0</v>
      </c>
      <c r="C21" s="98">
        <f t="shared" ref="C21:F21" si="3">C8-SUM(C9:C20)</f>
        <v>0</v>
      </c>
      <c r="D21" s="98">
        <f t="shared" si="3"/>
        <v>0</v>
      </c>
      <c r="E21" s="98">
        <f t="shared" si="3"/>
        <v>0</v>
      </c>
      <c r="F21" s="98">
        <f t="shared" si="3"/>
        <v>0</v>
      </c>
      <c r="G21" s="90">
        <f>G8-SUM(G9:G20)</f>
        <v>0</v>
      </c>
      <c r="H21" s="90">
        <f t="shared" ref="H21:L21" si="4">H8-SUM(H9:H20)</f>
        <v>0</v>
      </c>
      <c r="I21" s="90">
        <f t="shared" si="4"/>
        <v>0</v>
      </c>
      <c r="J21" s="90">
        <f t="shared" si="4"/>
        <v>0</v>
      </c>
      <c r="K21" s="90">
        <f t="shared" si="4"/>
        <v>0</v>
      </c>
      <c r="L21" s="90">
        <f t="shared" si="4"/>
        <v>0</v>
      </c>
      <c r="N21"/>
    </row>
    <row r="22" spans="1:19" ht="20">
      <c r="A22" s="46"/>
      <c r="G22" s="83"/>
      <c r="H22" s="83"/>
      <c r="I22" s="83"/>
      <c r="J22" s="83"/>
      <c r="K22" s="85"/>
      <c r="L22" s="86"/>
    </row>
    <row r="23" spans="1:19" ht="20">
      <c r="A23" s="53" t="s">
        <v>2</v>
      </c>
      <c r="B23" s="96">
        <v>10697</v>
      </c>
      <c r="C23" s="96">
        <v>11635</v>
      </c>
      <c r="D23" s="96">
        <v>12667</v>
      </c>
      <c r="E23" s="97">
        <v>13578</v>
      </c>
      <c r="F23" s="88">
        <v>13157</v>
      </c>
      <c r="G23" s="87">
        <v>14500</v>
      </c>
      <c r="H23" s="87">
        <v>15570</v>
      </c>
      <c r="I23" s="87">
        <v>16435</v>
      </c>
      <c r="J23" s="87">
        <v>15920</v>
      </c>
      <c r="K23" s="87">
        <v>15990</v>
      </c>
      <c r="L23" s="88">
        <v>18200</v>
      </c>
      <c r="N23">
        <f t="shared" si="2"/>
        <v>70.14</v>
      </c>
    </row>
    <row r="24" spans="1:19" ht="20">
      <c r="A24" s="50" t="s">
        <v>21</v>
      </c>
      <c r="B24" s="91">
        <v>258</v>
      </c>
      <c r="C24" s="91">
        <v>413</v>
      </c>
      <c r="D24" s="91">
        <v>485</v>
      </c>
      <c r="E24" s="93">
        <v>558</v>
      </c>
      <c r="F24" s="84">
        <v>513</v>
      </c>
      <c r="G24" s="83">
        <v>490</v>
      </c>
      <c r="H24" s="83">
        <v>490</v>
      </c>
      <c r="I24" s="83">
        <v>586</v>
      </c>
      <c r="J24" s="83">
        <v>529</v>
      </c>
      <c r="K24" s="83">
        <v>495</v>
      </c>
      <c r="L24" s="84">
        <v>515</v>
      </c>
      <c r="N24">
        <f t="shared" si="2"/>
        <v>99.61</v>
      </c>
      <c r="O24" s="91"/>
      <c r="P24" s="91"/>
      <c r="Q24" s="93"/>
      <c r="R24" s="84"/>
      <c r="S24" s="84"/>
    </row>
    <row r="25" spans="1:19" ht="20">
      <c r="A25" s="50" t="s">
        <v>22</v>
      </c>
      <c r="B25" s="91">
        <v>402</v>
      </c>
      <c r="C25" s="91">
        <v>485</v>
      </c>
      <c r="D25" s="91">
        <v>545</v>
      </c>
      <c r="E25" s="93">
        <v>555</v>
      </c>
      <c r="F25" s="84">
        <v>438</v>
      </c>
      <c r="G25" s="83">
        <v>463</v>
      </c>
      <c r="H25" s="83">
        <v>504</v>
      </c>
      <c r="I25" s="83">
        <v>487</v>
      </c>
      <c r="J25" s="83">
        <v>604</v>
      </c>
      <c r="K25" s="83">
        <v>680</v>
      </c>
      <c r="L25" s="84">
        <v>670</v>
      </c>
      <c r="N25">
        <f t="shared" si="2"/>
        <v>66.67</v>
      </c>
      <c r="O25" s="91"/>
      <c r="P25" s="91"/>
      <c r="Q25" s="93"/>
      <c r="R25" s="84"/>
      <c r="S25" s="84"/>
    </row>
    <row r="26" spans="1:19" ht="20">
      <c r="A26" s="50" t="s">
        <v>23</v>
      </c>
      <c r="B26" s="91">
        <v>414</v>
      </c>
      <c r="C26" s="91">
        <v>337</v>
      </c>
      <c r="D26" s="91">
        <v>433</v>
      </c>
      <c r="E26" s="93">
        <v>511</v>
      </c>
      <c r="F26" s="84">
        <v>478</v>
      </c>
      <c r="G26" s="83">
        <v>610</v>
      </c>
      <c r="H26" s="83">
        <v>680</v>
      </c>
      <c r="I26" s="83">
        <v>561</v>
      </c>
      <c r="J26" s="83">
        <v>545</v>
      </c>
      <c r="K26" s="83">
        <v>500</v>
      </c>
      <c r="L26" s="84">
        <v>620</v>
      </c>
      <c r="N26">
        <f t="shared" si="2"/>
        <v>49.76</v>
      </c>
      <c r="O26" s="91"/>
      <c r="P26" s="91"/>
      <c r="Q26" s="93"/>
      <c r="R26" s="84"/>
      <c r="S26" s="84"/>
    </row>
    <row r="27" spans="1:19" ht="20">
      <c r="A27" s="50" t="s">
        <v>24</v>
      </c>
      <c r="B27" s="91">
        <v>227</v>
      </c>
      <c r="C27" s="91">
        <v>215</v>
      </c>
      <c r="D27" s="91">
        <v>259</v>
      </c>
      <c r="E27" s="93">
        <v>295</v>
      </c>
      <c r="F27" s="84">
        <v>273</v>
      </c>
      <c r="G27" s="83">
        <v>312</v>
      </c>
      <c r="H27" s="83">
        <v>267</v>
      </c>
      <c r="I27" s="83">
        <v>271</v>
      </c>
      <c r="J27" s="83">
        <v>205</v>
      </c>
      <c r="K27" s="83">
        <v>240</v>
      </c>
      <c r="L27" s="84">
        <v>295</v>
      </c>
      <c r="N27">
        <f t="shared" si="2"/>
        <v>29.96</v>
      </c>
      <c r="O27" s="91"/>
      <c r="P27" s="91"/>
      <c r="Q27" s="93"/>
      <c r="R27" s="84"/>
      <c r="S27" s="84"/>
    </row>
    <row r="28" spans="1:19" ht="20">
      <c r="A28" s="54" t="s">
        <v>138</v>
      </c>
      <c r="B28" s="91">
        <v>526</v>
      </c>
      <c r="C28" s="91">
        <v>553</v>
      </c>
      <c r="D28" s="91">
        <v>527</v>
      </c>
      <c r="E28" s="93">
        <v>590</v>
      </c>
      <c r="F28" s="84">
        <v>568</v>
      </c>
      <c r="G28" s="83">
        <v>733</v>
      </c>
      <c r="H28" s="83">
        <v>792</v>
      </c>
      <c r="I28" s="83">
        <v>783</v>
      </c>
      <c r="J28" s="83">
        <v>935</v>
      </c>
      <c r="K28" s="83">
        <v>880</v>
      </c>
      <c r="L28" s="84">
        <v>985</v>
      </c>
      <c r="N28">
        <f t="shared" si="2"/>
        <v>87.26</v>
      </c>
      <c r="O28" s="2"/>
      <c r="P28" s="2"/>
      <c r="Q28" s="2"/>
      <c r="R28" s="2"/>
      <c r="S28" s="2"/>
    </row>
    <row r="29" spans="1:19" ht="20">
      <c r="A29" s="50" t="s">
        <v>25</v>
      </c>
      <c r="B29" s="91">
        <v>314</v>
      </c>
      <c r="C29" s="91">
        <v>424</v>
      </c>
      <c r="D29" s="91">
        <v>518</v>
      </c>
      <c r="E29" s="93">
        <v>526</v>
      </c>
      <c r="F29" s="84">
        <v>533</v>
      </c>
      <c r="G29" s="83">
        <v>628</v>
      </c>
      <c r="H29" s="83">
        <v>688</v>
      </c>
      <c r="I29" s="83">
        <v>723</v>
      </c>
      <c r="J29" s="83">
        <v>789</v>
      </c>
      <c r="K29" s="83">
        <v>760</v>
      </c>
      <c r="L29" s="84">
        <v>755</v>
      </c>
      <c r="N29">
        <f t="shared" si="2"/>
        <v>140.44999999999999</v>
      </c>
      <c r="O29" s="91"/>
      <c r="P29" s="91"/>
      <c r="Q29" s="93"/>
      <c r="R29" s="84"/>
      <c r="S29" s="84"/>
    </row>
    <row r="30" spans="1:19" ht="20">
      <c r="A30" s="50" t="s">
        <v>26</v>
      </c>
      <c r="B30" s="91">
        <v>378</v>
      </c>
      <c r="C30" s="91">
        <v>392</v>
      </c>
      <c r="D30" s="91">
        <v>357</v>
      </c>
      <c r="E30" s="93">
        <v>389</v>
      </c>
      <c r="F30" s="84">
        <v>352</v>
      </c>
      <c r="G30" s="83">
        <v>379</v>
      </c>
      <c r="H30" s="83">
        <v>433</v>
      </c>
      <c r="I30" s="83">
        <v>474</v>
      </c>
      <c r="J30" s="83">
        <v>486</v>
      </c>
      <c r="K30" s="83">
        <v>510</v>
      </c>
      <c r="L30" s="84">
        <v>545</v>
      </c>
      <c r="N30">
        <f t="shared" si="2"/>
        <v>44.18</v>
      </c>
      <c r="O30" s="91"/>
      <c r="P30" s="91"/>
      <c r="Q30" s="93"/>
      <c r="R30" s="84"/>
      <c r="S30" s="84"/>
    </row>
    <row r="31" spans="1:19" ht="20">
      <c r="A31" s="55" t="s">
        <v>27</v>
      </c>
      <c r="B31" s="91">
        <v>1514</v>
      </c>
      <c r="C31" s="91">
        <v>1632</v>
      </c>
      <c r="D31" s="91">
        <v>1794</v>
      </c>
      <c r="E31" s="93">
        <v>1884</v>
      </c>
      <c r="F31" s="84">
        <v>1713</v>
      </c>
      <c r="G31" s="83">
        <v>1820</v>
      </c>
      <c r="H31" s="83">
        <v>2084</v>
      </c>
      <c r="I31" s="83">
        <v>2312</v>
      </c>
      <c r="J31" s="83">
        <v>2160</v>
      </c>
      <c r="K31" s="83">
        <v>2390</v>
      </c>
      <c r="L31" s="84">
        <v>2610</v>
      </c>
      <c r="N31">
        <f t="shared" si="2"/>
        <v>72.39</v>
      </c>
      <c r="O31" s="83"/>
      <c r="P31" s="83"/>
      <c r="Q31" s="83"/>
      <c r="R31" s="83"/>
      <c r="S31" s="84"/>
    </row>
    <row r="32" spans="1:19" ht="20">
      <c r="A32" s="56" t="s">
        <v>147</v>
      </c>
      <c r="B32" s="91">
        <v>562</v>
      </c>
      <c r="C32" s="91">
        <v>517</v>
      </c>
      <c r="D32" s="91">
        <v>528</v>
      </c>
      <c r="E32" s="93">
        <v>635</v>
      </c>
      <c r="F32" s="84">
        <v>613</v>
      </c>
      <c r="G32" s="83">
        <v>709</v>
      </c>
      <c r="H32" s="83">
        <v>690</v>
      </c>
      <c r="I32" s="83">
        <v>840</v>
      </c>
      <c r="J32" s="83">
        <v>940</v>
      </c>
      <c r="K32" s="83">
        <v>1070</v>
      </c>
      <c r="L32" s="84">
        <v>1095</v>
      </c>
      <c r="N32">
        <f t="shared" si="2"/>
        <v>94.84</v>
      </c>
      <c r="O32" s="91"/>
      <c r="P32" s="91"/>
      <c r="Q32" s="93"/>
      <c r="R32" s="84"/>
      <c r="S32" s="2"/>
    </row>
    <row r="33" spans="1:19" ht="20">
      <c r="A33" s="50" t="s">
        <v>28</v>
      </c>
      <c r="B33" s="91">
        <v>1834</v>
      </c>
      <c r="C33" s="91">
        <v>1963</v>
      </c>
      <c r="D33" s="91">
        <v>1990</v>
      </c>
      <c r="E33" s="93">
        <v>2091</v>
      </c>
      <c r="F33" s="84">
        <v>2010</v>
      </c>
      <c r="G33" s="83">
        <v>1901</v>
      </c>
      <c r="H33" s="83">
        <v>2084</v>
      </c>
      <c r="I33" s="83">
        <v>2300</v>
      </c>
      <c r="J33" s="83">
        <v>2018</v>
      </c>
      <c r="K33" s="83">
        <v>1650</v>
      </c>
      <c r="L33" s="84">
        <v>1895</v>
      </c>
      <c r="N33">
        <f t="shared" si="2"/>
        <v>3.33</v>
      </c>
      <c r="O33" s="91"/>
      <c r="P33" s="91"/>
      <c r="Q33" s="93"/>
      <c r="R33" s="84"/>
      <c r="S33" s="84"/>
    </row>
    <row r="34" spans="1:19" ht="20">
      <c r="A34" s="50" t="s">
        <v>29</v>
      </c>
      <c r="B34" s="91">
        <v>1055</v>
      </c>
      <c r="C34" s="91">
        <v>1106</v>
      </c>
      <c r="D34" s="91">
        <v>1409</v>
      </c>
      <c r="E34" s="93">
        <v>1292</v>
      </c>
      <c r="F34" s="84">
        <v>1301</v>
      </c>
      <c r="G34" s="83">
        <v>1322</v>
      </c>
      <c r="H34" s="83">
        <v>1509</v>
      </c>
      <c r="I34" s="83">
        <v>1589</v>
      </c>
      <c r="J34" s="83">
        <v>1432</v>
      </c>
      <c r="K34" s="83">
        <v>1375</v>
      </c>
      <c r="L34" s="84">
        <v>1695</v>
      </c>
      <c r="N34">
        <f t="shared" si="2"/>
        <v>60.66</v>
      </c>
      <c r="O34" s="91"/>
      <c r="P34" s="91"/>
      <c r="Q34" s="93"/>
      <c r="R34" s="84"/>
      <c r="S34" s="84"/>
    </row>
    <row r="35" spans="1:19" ht="20">
      <c r="A35" s="50" t="s">
        <v>30</v>
      </c>
      <c r="B35" s="91">
        <v>241</v>
      </c>
      <c r="C35" s="91">
        <v>262</v>
      </c>
      <c r="D35" s="91">
        <v>284</v>
      </c>
      <c r="E35" s="93">
        <v>412</v>
      </c>
      <c r="F35" s="84">
        <v>304</v>
      </c>
      <c r="G35" s="83">
        <v>364</v>
      </c>
      <c r="H35" s="83">
        <v>410</v>
      </c>
      <c r="I35" s="83">
        <v>389</v>
      </c>
      <c r="J35" s="83">
        <v>328</v>
      </c>
      <c r="K35" s="83">
        <v>350</v>
      </c>
      <c r="L35" s="84">
        <v>460</v>
      </c>
      <c r="N35">
        <f t="shared" si="2"/>
        <v>90.87</v>
      </c>
      <c r="O35" s="91"/>
      <c r="P35" s="91"/>
      <c r="Q35" s="93"/>
      <c r="R35" s="84"/>
      <c r="S35" s="84"/>
    </row>
    <row r="36" spans="1:19" ht="20">
      <c r="A36" s="57" t="s">
        <v>31</v>
      </c>
      <c r="B36" s="91">
        <v>401</v>
      </c>
      <c r="C36" s="91">
        <v>464</v>
      </c>
      <c r="D36" s="91">
        <v>421</v>
      </c>
      <c r="E36" s="93">
        <v>390</v>
      </c>
      <c r="F36" s="84">
        <v>419</v>
      </c>
      <c r="G36" s="83">
        <v>473</v>
      </c>
      <c r="H36" s="83">
        <v>382</v>
      </c>
      <c r="I36" s="83">
        <v>432</v>
      </c>
      <c r="J36" s="83">
        <v>380</v>
      </c>
      <c r="K36" s="83">
        <v>340</v>
      </c>
      <c r="L36" s="84">
        <v>480</v>
      </c>
      <c r="N36">
        <f t="shared" si="2"/>
        <v>19.7</v>
      </c>
      <c r="O36" s="91"/>
      <c r="P36" s="91"/>
      <c r="Q36" s="93"/>
      <c r="R36" s="84"/>
      <c r="S36" s="84"/>
    </row>
    <row r="37" spans="1:19" ht="20">
      <c r="A37" s="50" t="s">
        <v>32</v>
      </c>
      <c r="B37" s="91">
        <v>328</v>
      </c>
      <c r="C37" s="91">
        <v>353</v>
      </c>
      <c r="D37" s="91">
        <v>410</v>
      </c>
      <c r="E37" s="93">
        <v>412</v>
      </c>
      <c r="F37" s="84">
        <v>482</v>
      </c>
      <c r="G37" s="83">
        <v>650</v>
      </c>
      <c r="H37" s="83">
        <v>709</v>
      </c>
      <c r="I37" s="83">
        <v>692</v>
      </c>
      <c r="J37" s="83">
        <v>696</v>
      </c>
      <c r="K37" s="83">
        <v>645</v>
      </c>
      <c r="L37" s="84">
        <v>715</v>
      </c>
      <c r="N37">
        <f t="shared" si="2"/>
        <v>117.99</v>
      </c>
      <c r="O37" s="91"/>
      <c r="P37" s="91"/>
      <c r="Q37" s="93"/>
      <c r="R37" s="84"/>
      <c r="S37" s="84"/>
    </row>
    <row r="38" spans="1:19" ht="20">
      <c r="A38" s="50" t="s">
        <v>33</v>
      </c>
      <c r="B38" s="91">
        <v>323</v>
      </c>
      <c r="C38" s="91">
        <v>422</v>
      </c>
      <c r="D38" s="91">
        <v>426</v>
      </c>
      <c r="E38" s="93">
        <v>469</v>
      </c>
      <c r="F38" s="84">
        <v>485</v>
      </c>
      <c r="G38" s="83">
        <v>534</v>
      </c>
      <c r="H38" s="83">
        <v>571</v>
      </c>
      <c r="I38" s="83">
        <v>659</v>
      </c>
      <c r="J38" s="83">
        <v>537</v>
      </c>
      <c r="K38" s="83">
        <v>490</v>
      </c>
      <c r="L38" s="84">
        <v>655</v>
      </c>
      <c r="N38">
        <f t="shared" si="2"/>
        <v>102.79</v>
      </c>
      <c r="O38" s="91"/>
      <c r="P38" s="91"/>
      <c r="Q38" s="93"/>
      <c r="R38" s="84"/>
      <c r="S38" s="84"/>
    </row>
    <row r="39" spans="1:19" ht="20">
      <c r="A39" s="50" t="s">
        <v>34</v>
      </c>
      <c r="B39" s="91">
        <v>247</v>
      </c>
      <c r="C39" s="91">
        <v>304</v>
      </c>
      <c r="D39" s="91">
        <v>332</v>
      </c>
      <c r="E39" s="93">
        <v>379</v>
      </c>
      <c r="F39" s="84">
        <v>483</v>
      </c>
      <c r="G39" s="83">
        <v>532</v>
      </c>
      <c r="H39" s="83">
        <v>567</v>
      </c>
      <c r="I39" s="83">
        <v>670</v>
      </c>
      <c r="J39" s="83">
        <v>541</v>
      </c>
      <c r="K39" s="83">
        <v>550</v>
      </c>
      <c r="L39" s="84">
        <v>655</v>
      </c>
      <c r="N39">
        <f t="shared" si="2"/>
        <v>165.18</v>
      </c>
      <c r="O39" s="91"/>
      <c r="P39" s="91"/>
      <c r="Q39" s="93"/>
      <c r="R39" s="84"/>
      <c r="S39" s="84"/>
    </row>
    <row r="40" spans="1:19" ht="20">
      <c r="A40" s="58" t="s">
        <v>137</v>
      </c>
      <c r="B40" s="91">
        <v>355</v>
      </c>
      <c r="C40" s="91">
        <v>378</v>
      </c>
      <c r="D40" s="91">
        <v>434</v>
      </c>
      <c r="E40" s="93">
        <v>498</v>
      </c>
      <c r="F40" s="84">
        <v>497</v>
      </c>
      <c r="G40" s="83">
        <v>509</v>
      </c>
      <c r="H40" s="83">
        <v>521</v>
      </c>
      <c r="I40" s="83">
        <v>527</v>
      </c>
      <c r="J40" s="83">
        <v>508</v>
      </c>
      <c r="K40" s="83">
        <v>535</v>
      </c>
      <c r="L40" s="84">
        <v>615</v>
      </c>
      <c r="N40">
        <f t="shared" si="2"/>
        <v>73.239999999999995</v>
      </c>
      <c r="O40" s="84"/>
      <c r="P40" s="91"/>
      <c r="Q40" s="93"/>
      <c r="R40" s="84"/>
      <c r="S40" s="84"/>
    </row>
    <row r="41" spans="1:19" ht="20">
      <c r="A41" s="50" t="s">
        <v>35</v>
      </c>
      <c r="B41" s="91">
        <v>144</v>
      </c>
      <c r="C41" s="91">
        <v>134</v>
      </c>
      <c r="D41" s="91">
        <v>139</v>
      </c>
      <c r="E41" s="93">
        <v>189</v>
      </c>
      <c r="F41" s="84">
        <v>267</v>
      </c>
      <c r="G41" s="83">
        <v>263</v>
      </c>
      <c r="H41" s="83">
        <v>310</v>
      </c>
      <c r="I41" s="83">
        <v>242</v>
      </c>
      <c r="J41" s="83">
        <v>267</v>
      </c>
      <c r="K41" s="83">
        <v>330</v>
      </c>
      <c r="L41" s="84">
        <v>410</v>
      </c>
      <c r="N41">
        <f t="shared" si="2"/>
        <v>184.72</v>
      </c>
      <c r="O41" s="91"/>
      <c r="P41" s="91"/>
      <c r="Q41" s="93"/>
      <c r="R41" s="84"/>
      <c r="S41" s="84"/>
    </row>
    <row r="42" spans="1:19" ht="20">
      <c r="A42" s="50" t="s">
        <v>36</v>
      </c>
      <c r="B42" s="91">
        <v>200</v>
      </c>
      <c r="C42" s="91">
        <v>269</v>
      </c>
      <c r="D42" s="91">
        <v>245</v>
      </c>
      <c r="E42" s="93">
        <v>245</v>
      </c>
      <c r="F42" s="84">
        <v>219</v>
      </c>
      <c r="G42" s="83">
        <v>271</v>
      </c>
      <c r="H42" s="83">
        <v>264</v>
      </c>
      <c r="I42" s="83">
        <v>285</v>
      </c>
      <c r="J42" s="83">
        <v>327</v>
      </c>
      <c r="K42" s="83">
        <v>280</v>
      </c>
      <c r="L42" s="84">
        <v>340</v>
      </c>
      <c r="N42">
        <f t="shared" si="2"/>
        <v>70</v>
      </c>
      <c r="O42" s="91"/>
      <c r="P42" s="91"/>
      <c r="Q42" s="93"/>
      <c r="R42" s="84"/>
      <c r="S42" s="84"/>
    </row>
    <row r="43" spans="1:19" ht="20">
      <c r="A43" s="50" t="s">
        <v>38</v>
      </c>
      <c r="B43" s="91">
        <v>516</v>
      </c>
      <c r="C43" s="84">
        <v>525</v>
      </c>
      <c r="D43" s="91">
        <v>562</v>
      </c>
      <c r="E43" s="93">
        <v>583</v>
      </c>
      <c r="F43" s="84">
        <v>601</v>
      </c>
      <c r="G43" s="83">
        <v>830</v>
      </c>
      <c r="H43" s="83">
        <v>760</v>
      </c>
      <c r="I43" s="83">
        <v>874</v>
      </c>
      <c r="J43" s="83">
        <v>800</v>
      </c>
      <c r="K43" s="83">
        <v>935</v>
      </c>
      <c r="L43" s="84">
        <v>1040</v>
      </c>
      <c r="N43">
        <f t="shared" si="2"/>
        <v>101.55</v>
      </c>
      <c r="O43" s="91"/>
      <c r="P43" s="91"/>
      <c r="Q43" s="93"/>
      <c r="R43" s="84"/>
      <c r="S43" s="84"/>
    </row>
    <row r="44" spans="1:19" ht="20">
      <c r="A44" s="59" t="s">
        <v>37</v>
      </c>
      <c r="B44" s="91">
        <v>458</v>
      </c>
      <c r="C44" s="91">
        <v>487</v>
      </c>
      <c r="D44" s="91">
        <v>569</v>
      </c>
      <c r="E44" s="93">
        <v>675</v>
      </c>
      <c r="F44" s="84">
        <v>608</v>
      </c>
      <c r="G44" s="83">
        <v>707</v>
      </c>
      <c r="H44" s="83">
        <v>855</v>
      </c>
      <c r="I44" s="83">
        <v>739</v>
      </c>
      <c r="J44" s="83">
        <v>893</v>
      </c>
      <c r="K44" s="83">
        <v>985</v>
      </c>
      <c r="L44" s="84">
        <v>1150</v>
      </c>
      <c r="N44">
        <f t="shared" si="2"/>
        <v>151.09</v>
      </c>
      <c r="O44" s="91"/>
      <c r="P44" s="91"/>
      <c r="Q44" s="93"/>
      <c r="R44" s="84"/>
      <c r="S44" s="84"/>
    </row>
    <row r="45" spans="1:19" ht="20">
      <c r="A45" s="89" t="s">
        <v>160</v>
      </c>
      <c r="B45" s="37">
        <f t="shared" ref="B45:G45" si="5">B23-SUM(B24:B44)</f>
        <v>0</v>
      </c>
      <c r="C45" s="37">
        <f t="shared" si="5"/>
        <v>0</v>
      </c>
      <c r="D45" s="37">
        <f t="shared" si="5"/>
        <v>0</v>
      </c>
      <c r="E45" s="37">
        <f t="shared" si="5"/>
        <v>0</v>
      </c>
      <c r="F45" s="37">
        <f t="shared" si="5"/>
        <v>0</v>
      </c>
      <c r="G45" s="37">
        <f t="shared" si="5"/>
        <v>0</v>
      </c>
      <c r="H45" s="37">
        <f t="shared" ref="H45:L45" si="6">H23-SUM(H24:H44)</f>
        <v>0</v>
      </c>
      <c r="I45" s="37">
        <f t="shared" si="6"/>
        <v>0</v>
      </c>
      <c r="J45" s="37">
        <f t="shared" si="6"/>
        <v>0</v>
      </c>
      <c r="K45" s="37">
        <f t="shared" si="6"/>
        <v>0</v>
      </c>
      <c r="L45" s="37">
        <f t="shared" si="6"/>
        <v>0</v>
      </c>
    </row>
    <row r="46" spans="1:19" ht="20">
      <c r="A46" s="46"/>
      <c r="B46" s="91"/>
      <c r="C46" s="91"/>
      <c r="D46" s="91"/>
      <c r="E46" s="93"/>
      <c r="F46" s="84"/>
    </row>
    <row r="47" spans="1:19" ht="20">
      <c r="A47" s="53" t="s">
        <v>39</v>
      </c>
      <c r="B47" s="96">
        <v>5129</v>
      </c>
      <c r="C47" s="96">
        <v>5526</v>
      </c>
      <c r="D47" s="96">
        <v>6675</v>
      </c>
      <c r="E47" s="97">
        <v>7711</v>
      </c>
      <c r="F47" s="88">
        <v>7672</v>
      </c>
      <c r="G47" s="87">
        <v>8716</v>
      </c>
      <c r="H47" s="87">
        <v>9435</v>
      </c>
      <c r="I47" s="87">
        <v>9746</v>
      </c>
      <c r="J47" s="87">
        <v>9636</v>
      </c>
      <c r="K47" s="87">
        <v>9700</v>
      </c>
      <c r="L47" s="88">
        <v>10450</v>
      </c>
      <c r="N47">
        <f t="shared" si="2"/>
        <v>103.74</v>
      </c>
    </row>
    <row r="48" spans="1:19" ht="20">
      <c r="A48" s="50" t="s">
        <v>40</v>
      </c>
      <c r="B48" s="91">
        <v>310</v>
      </c>
      <c r="C48" s="91">
        <v>307</v>
      </c>
      <c r="D48" s="91">
        <v>378</v>
      </c>
      <c r="E48" s="93">
        <v>446</v>
      </c>
      <c r="F48" s="84">
        <v>478</v>
      </c>
      <c r="G48" s="83">
        <v>498</v>
      </c>
      <c r="H48" s="83">
        <v>534</v>
      </c>
      <c r="I48" s="83">
        <v>454</v>
      </c>
      <c r="J48" s="83">
        <v>443</v>
      </c>
      <c r="K48" s="83">
        <v>435</v>
      </c>
      <c r="L48" s="84">
        <v>475</v>
      </c>
      <c r="N48">
        <f t="shared" si="2"/>
        <v>53.23</v>
      </c>
      <c r="O48" s="83"/>
      <c r="P48" s="83"/>
      <c r="Q48" s="83"/>
      <c r="R48" s="83"/>
      <c r="S48" s="84"/>
    </row>
    <row r="49" spans="1:19" ht="20">
      <c r="A49" s="54" t="s">
        <v>41</v>
      </c>
      <c r="B49" s="91">
        <v>660</v>
      </c>
      <c r="C49" s="91">
        <v>578</v>
      </c>
      <c r="D49" s="91">
        <v>751</v>
      </c>
      <c r="E49" s="93">
        <v>858</v>
      </c>
      <c r="F49" s="84">
        <v>888</v>
      </c>
      <c r="G49" s="83">
        <v>1009</v>
      </c>
      <c r="H49" s="83">
        <v>1155</v>
      </c>
      <c r="I49" s="83">
        <v>1154</v>
      </c>
      <c r="J49" s="83">
        <v>1106</v>
      </c>
      <c r="K49" s="83">
        <v>1440</v>
      </c>
      <c r="L49" s="84">
        <v>1585</v>
      </c>
      <c r="N49">
        <f t="shared" si="2"/>
        <v>140.15</v>
      </c>
      <c r="O49" s="83"/>
      <c r="P49" s="83"/>
      <c r="Q49" s="83"/>
      <c r="R49" s="83"/>
      <c r="S49" s="84"/>
    </row>
    <row r="50" spans="1:19" ht="20">
      <c r="A50" s="50" t="s">
        <v>42</v>
      </c>
      <c r="B50" s="91">
        <v>166</v>
      </c>
      <c r="C50" s="91">
        <v>182</v>
      </c>
      <c r="D50" s="91">
        <v>223</v>
      </c>
      <c r="E50" s="93">
        <v>240</v>
      </c>
      <c r="F50" s="84">
        <v>278</v>
      </c>
      <c r="G50" s="83">
        <v>280</v>
      </c>
      <c r="H50" s="83">
        <v>328</v>
      </c>
      <c r="I50" s="83">
        <v>319</v>
      </c>
      <c r="J50" s="83">
        <v>365</v>
      </c>
      <c r="K50" s="83">
        <v>380</v>
      </c>
      <c r="L50" s="84">
        <v>385</v>
      </c>
      <c r="N50">
        <f t="shared" si="2"/>
        <v>131.93</v>
      </c>
      <c r="O50" s="83"/>
      <c r="P50" s="83"/>
      <c r="Q50" s="83"/>
      <c r="R50" s="83"/>
      <c r="S50" s="84"/>
    </row>
    <row r="51" spans="1:19" ht="20">
      <c r="A51" s="50" t="s">
        <v>43</v>
      </c>
      <c r="B51" s="91">
        <v>481</v>
      </c>
      <c r="C51" s="91">
        <v>566</v>
      </c>
      <c r="D51" s="91">
        <v>685</v>
      </c>
      <c r="E51" s="93">
        <v>816</v>
      </c>
      <c r="F51" s="84">
        <v>719</v>
      </c>
      <c r="G51" s="83">
        <v>765</v>
      </c>
      <c r="H51" s="83">
        <v>840</v>
      </c>
      <c r="I51" s="83">
        <v>867</v>
      </c>
      <c r="J51" s="83">
        <v>839</v>
      </c>
      <c r="K51" s="83">
        <v>915</v>
      </c>
      <c r="L51" s="84">
        <v>940</v>
      </c>
      <c r="N51">
        <f t="shared" si="2"/>
        <v>95.43</v>
      </c>
      <c r="O51" s="83"/>
      <c r="P51" s="83"/>
      <c r="Q51" s="83"/>
      <c r="R51" s="83"/>
      <c r="S51" s="84"/>
    </row>
    <row r="52" spans="1:19" ht="20">
      <c r="A52" s="50" t="s">
        <v>44</v>
      </c>
      <c r="B52" s="91">
        <v>113</v>
      </c>
      <c r="C52" s="91">
        <v>110</v>
      </c>
      <c r="D52" s="91">
        <v>164</v>
      </c>
      <c r="E52" s="93">
        <v>206</v>
      </c>
      <c r="F52" s="84">
        <v>201</v>
      </c>
      <c r="G52" s="83">
        <v>248</v>
      </c>
      <c r="H52" s="83">
        <v>259</v>
      </c>
      <c r="I52" s="83">
        <v>296</v>
      </c>
      <c r="J52" s="83">
        <v>302</v>
      </c>
      <c r="K52" s="83">
        <v>315</v>
      </c>
      <c r="L52" s="84">
        <v>370</v>
      </c>
      <c r="N52">
        <f t="shared" si="2"/>
        <v>227.43</v>
      </c>
      <c r="O52" s="83"/>
      <c r="P52" s="83"/>
      <c r="Q52" s="83"/>
      <c r="R52" s="83"/>
      <c r="S52" s="84"/>
    </row>
    <row r="53" spans="1:19" ht="20">
      <c r="A53" s="50" t="s">
        <v>45</v>
      </c>
      <c r="B53" s="91">
        <v>373</v>
      </c>
      <c r="C53" s="91">
        <v>523</v>
      </c>
      <c r="D53" s="91">
        <v>637</v>
      </c>
      <c r="E53" s="93">
        <v>844</v>
      </c>
      <c r="F53" s="84">
        <v>740</v>
      </c>
      <c r="G53" s="83">
        <v>825</v>
      </c>
      <c r="H53" s="83">
        <v>965</v>
      </c>
      <c r="I53" s="83">
        <v>987</v>
      </c>
      <c r="J53" s="83">
        <v>1159</v>
      </c>
      <c r="K53" s="83">
        <v>1050</v>
      </c>
      <c r="L53" s="84">
        <v>1170</v>
      </c>
      <c r="N53">
        <f t="shared" si="2"/>
        <v>213.67</v>
      </c>
      <c r="O53" s="83"/>
      <c r="P53" s="83"/>
      <c r="Q53" s="83"/>
      <c r="R53" s="83"/>
      <c r="S53" s="84"/>
    </row>
    <row r="54" spans="1:19" ht="20">
      <c r="A54" s="50" t="s">
        <v>46</v>
      </c>
      <c r="B54" s="91">
        <v>223</v>
      </c>
      <c r="C54" s="91">
        <v>230</v>
      </c>
      <c r="D54" s="91">
        <v>367</v>
      </c>
      <c r="E54" s="93">
        <v>550</v>
      </c>
      <c r="F54" s="84">
        <v>543</v>
      </c>
      <c r="G54" s="83">
        <v>592</v>
      </c>
      <c r="H54" s="83">
        <v>662</v>
      </c>
      <c r="I54" s="83">
        <v>654</v>
      </c>
      <c r="J54" s="83">
        <v>661</v>
      </c>
      <c r="K54" s="83">
        <v>685</v>
      </c>
      <c r="L54" s="84">
        <v>625</v>
      </c>
      <c r="N54">
        <f t="shared" si="2"/>
        <v>180.27</v>
      </c>
      <c r="O54" s="83"/>
      <c r="P54" s="83"/>
      <c r="Q54" s="83"/>
      <c r="R54" s="83"/>
      <c r="S54" s="84"/>
    </row>
    <row r="55" spans="1:19" ht="20">
      <c r="A55" s="50" t="s">
        <v>47</v>
      </c>
      <c r="B55" s="91">
        <v>676</v>
      </c>
      <c r="C55" s="91">
        <v>783</v>
      </c>
      <c r="D55" s="91">
        <v>890</v>
      </c>
      <c r="E55" s="93">
        <v>1130</v>
      </c>
      <c r="F55" s="84">
        <v>1003</v>
      </c>
      <c r="G55" s="83">
        <v>1198</v>
      </c>
      <c r="H55" s="83">
        <v>1300</v>
      </c>
      <c r="I55" s="83">
        <v>1267</v>
      </c>
      <c r="J55" s="83">
        <v>1435</v>
      </c>
      <c r="K55" s="83">
        <v>1455</v>
      </c>
      <c r="L55" s="84">
        <v>1350</v>
      </c>
      <c r="N55">
        <f t="shared" si="2"/>
        <v>99.7</v>
      </c>
      <c r="O55" s="83"/>
      <c r="P55" s="83"/>
      <c r="Q55" s="83"/>
      <c r="R55" s="83"/>
      <c r="S55" s="84"/>
    </row>
    <row r="56" spans="1:19" ht="20">
      <c r="A56" s="50" t="s">
        <v>48</v>
      </c>
      <c r="B56" s="91">
        <v>176</v>
      </c>
      <c r="C56" s="91">
        <v>292</v>
      </c>
      <c r="D56" s="91">
        <v>317</v>
      </c>
      <c r="E56" s="93">
        <v>211</v>
      </c>
      <c r="F56" s="84">
        <v>228</v>
      </c>
      <c r="G56" s="83">
        <v>268</v>
      </c>
      <c r="H56" s="83">
        <v>310</v>
      </c>
      <c r="I56" s="83">
        <v>385</v>
      </c>
      <c r="J56" s="83">
        <v>267</v>
      </c>
      <c r="K56" s="83">
        <v>265</v>
      </c>
      <c r="L56" s="84">
        <v>330</v>
      </c>
      <c r="N56">
        <f t="shared" si="2"/>
        <v>87.5</v>
      </c>
      <c r="O56" s="83"/>
      <c r="P56" s="83"/>
      <c r="Q56" s="83"/>
      <c r="R56" s="83"/>
      <c r="S56" s="84"/>
    </row>
    <row r="57" spans="1:19" ht="20">
      <c r="A57" s="50" t="s">
        <v>49</v>
      </c>
      <c r="B57" s="91">
        <v>120</v>
      </c>
      <c r="C57" s="91">
        <v>136</v>
      </c>
      <c r="D57" s="91">
        <v>134</v>
      </c>
      <c r="E57" s="93">
        <v>147</v>
      </c>
      <c r="F57" s="84">
        <v>139</v>
      </c>
      <c r="G57" s="83">
        <v>152</v>
      </c>
      <c r="H57" s="83">
        <v>173</v>
      </c>
      <c r="I57" s="83">
        <v>287</v>
      </c>
      <c r="J57" s="83">
        <v>233</v>
      </c>
      <c r="K57" s="83">
        <v>255</v>
      </c>
      <c r="L57" s="84">
        <v>320</v>
      </c>
      <c r="N57">
        <f t="shared" si="2"/>
        <v>166.67</v>
      </c>
      <c r="O57" s="83"/>
      <c r="P57" s="83"/>
      <c r="Q57" s="83"/>
      <c r="R57" s="83"/>
      <c r="S57" s="84"/>
    </row>
    <row r="58" spans="1:19" ht="20">
      <c r="A58" s="59" t="s">
        <v>146</v>
      </c>
      <c r="B58" s="91">
        <v>394</v>
      </c>
      <c r="C58" s="91">
        <v>455</v>
      </c>
      <c r="D58" s="91">
        <v>558</v>
      </c>
      <c r="E58" s="93">
        <v>579</v>
      </c>
      <c r="F58" s="84">
        <v>648</v>
      </c>
      <c r="G58" s="83">
        <v>833</v>
      </c>
      <c r="H58" s="83">
        <v>881</v>
      </c>
      <c r="I58" s="83">
        <v>983</v>
      </c>
      <c r="J58" s="83">
        <v>906</v>
      </c>
      <c r="K58" s="83">
        <v>765</v>
      </c>
      <c r="L58" s="84">
        <v>900</v>
      </c>
      <c r="N58">
        <f t="shared" si="2"/>
        <v>128.43</v>
      </c>
      <c r="O58" s="2"/>
      <c r="P58" s="2"/>
      <c r="Q58" s="2"/>
      <c r="R58" s="2"/>
      <c r="S58" s="2"/>
    </row>
    <row r="59" spans="1:19" ht="20">
      <c r="A59" s="50" t="s">
        <v>50</v>
      </c>
      <c r="B59" s="91">
        <v>364</v>
      </c>
      <c r="C59" s="91">
        <v>344</v>
      </c>
      <c r="D59" s="91">
        <v>426</v>
      </c>
      <c r="E59" s="93">
        <v>423</v>
      </c>
      <c r="F59" s="84">
        <v>358</v>
      </c>
      <c r="G59" s="83">
        <v>438</v>
      </c>
      <c r="H59" s="83">
        <v>523</v>
      </c>
      <c r="I59" s="83">
        <v>573</v>
      </c>
      <c r="J59" s="83">
        <v>543</v>
      </c>
      <c r="K59" s="83">
        <v>465</v>
      </c>
      <c r="L59" s="84">
        <v>695</v>
      </c>
      <c r="N59">
        <f t="shared" si="2"/>
        <v>90.93</v>
      </c>
      <c r="O59" s="83"/>
      <c r="P59" s="83"/>
      <c r="Q59" s="83"/>
      <c r="R59" s="83"/>
      <c r="S59" s="84"/>
    </row>
    <row r="60" spans="1:19" ht="20">
      <c r="A60" s="50" t="s">
        <v>51</v>
      </c>
      <c r="B60" s="91">
        <v>802</v>
      </c>
      <c r="C60" s="91">
        <v>800</v>
      </c>
      <c r="D60" s="91">
        <v>827</v>
      </c>
      <c r="E60" s="93">
        <v>916</v>
      </c>
      <c r="F60" s="84">
        <v>1015</v>
      </c>
      <c r="G60" s="83">
        <v>984</v>
      </c>
      <c r="H60" s="83">
        <v>877</v>
      </c>
      <c r="I60" s="83">
        <v>940</v>
      </c>
      <c r="J60" s="83">
        <v>835</v>
      </c>
      <c r="K60" s="83">
        <v>725</v>
      </c>
      <c r="L60" s="84">
        <v>810</v>
      </c>
      <c r="N60">
        <f t="shared" si="2"/>
        <v>1</v>
      </c>
      <c r="O60" s="83"/>
      <c r="P60" s="83"/>
      <c r="Q60" s="83"/>
      <c r="R60" s="83"/>
      <c r="S60" s="84"/>
    </row>
    <row r="61" spans="1:19" ht="20">
      <c r="A61" s="50" t="s">
        <v>52</v>
      </c>
      <c r="B61" s="91">
        <v>271</v>
      </c>
      <c r="C61" s="91">
        <v>220</v>
      </c>
      <c r="D61" s="91">
        <v>318</v>
      </c>
      <c r="E61" s="93">
        <v>345</v>
      </c>
      <c r="F61" s="84">
        <v>434</v>
      </c>
      <c r="G61" s="83">
        <v>626</v>
      </c>
      <c r="H61" s="83">
        <v>628</v>
      </c>
      <c r="I61" s="83">
        <v>580</v>
      </c>
      <c r="J61" s="83">
        <v>542</v>
      </c>
      <c r="K61" s="83">
        <v>550</v>
      </c>
      <c r="L61" s="84">
        <v>495</v>
      </c>
      <c r="N61">
        <f t="shared" si="2"/>
        <v>82.66</v>
      </c>
      <c r="O61" s="83"/>
      <c r="P61" s="83"/>
      <c r="Q61" s="83"/>
      <c r="R61" s="83"/>
      <c r="S61" s="84"/>
    </row>
    <row r="62" spans="1:19" ht="20">
      <c r="A62" s="89" t="s">
        <v>160</v>
      </c>
      <c r="B62" s="98">
        <f>B47-SUM(B48:B61)</f>
        <v>0</v>
      </c>
      <c r="C62" s="98">
        <f t="shared" ref="C62:F62" si="7">C47-SUM(C48:C61)</f>
        <v>0</v>
      </c>
      <c r="D62" s="98">
        <f t="shared" si="7"/>
        <v>0</v>
      </c>
      <c r="E62" s="98">
        <f t="shared" si="7"/>
        <v>0</v>
      </c>
      <c r="F62" s="98">
        <f t="shared" si="7"/>
        <v>0</v>
      </c>
      <c r="G62" s="37">
        <f t="shared" ref="G62:L62" si="8">G47-SUM(G48:G61)</f>
        <v>0</v>
      </c>
      <c r="H62" s="37">
        <f t="shared" si="8"/>
        <v>0</v>
      </c>
      <c r="I62" s="37">
        <f t="shared" si="8"/>
        <v>0</v>
      </c>
      <c r="J62" s="37">
        <f t="shared" si="8"/>
        <v>0</v>
      </c>
      <c r="K62" s="37">
        <f t="shared" si="8"/>
        <v>0</v>
      </c>
      <c r="L62" s="37">
        <f t="shared" si="8"/>
        <v>0</v>
      </c>
    </row>
    <row r="63" spans="1:19" ht="20">
      <c r="A63" s="46"/>
      <c r="G63" s="83"/>
      <c r="H63" s="83"/>
      <c r="I63" s="83"/>
      <c r="J63" s="83"/>
      <c r="K63" s="85"/>
      <c r="L63" s="86"/>
    </row>
    <row r="64" spans="1:19" ht="20">
      <c r="A64" s="53" t="s">
        <v>3</v>
      </c>
      <c r="B64" s="96">
        <v>3085</v>
      </c>
      <c r="C64" s="96">
        <v>3393</v>
      </c>
      <c r="D64" s="96">
        <v>3984</v>
      </c>
      <c r="E64" s="97">
        <v>4093</v>
      </c>
      <c r="F64" s="88">
        <v>4423</v>
      </c>
      <c r="G64" s="87">
        <v>4760</v>
      </c>
      <c r="H64" s="87">
        <v>5193</v>
      </c>
      <c r="I64" s="87">
        <v>5880</v>
      </c>
      <c r="J64" s="87">
        <v>5539</v>
      </c>
      <c r="K64" s="87">
        <v>6080</v>
      </c>
      <c r="L64" s="88">
        <v>6430</v>
      </c>
      <c r="N64">
        <f t="shared" si="2"/>
        <v>108.43</v>
      </c>
    </row>
    <row r="65" spans="1:19" ht="20">
      <c r="A65" s="50" t="s">
        <v>53</v>
      </c>
      <c r="B65" s="91">
        <v>301</v>
      </c>
      <c r="C65" s="91">
        <v>393</v>
      </c>
      <c r="D65" s="91">
        <v>354</v>
      </c>
      <c r="E65" s="93">
        <v>371</v>
      </c>
      <c r="F65" s="84">
        <v>347</v>
      </c>
      <c r="G65" s="83">
        <v>378</v>
      </c>
      <c r="H65" s="83">
        <v>446</v>
      </c>
      <c r="I65" s="83">
        <v>501</v>
      </c>
      <c r="J65" s="83">
        <v>454</v>
      </c>
      <c r="K65" s="83">
        <v>500</v>
      </c>
      <c r="L65" s="84">
        <v>440</v>
      </c>
      <c r="N65">
        <f t="shared" si="2"/>
        <v>46.18</v>
      </c>
      <c r="O65" s="91"/>
      <c r="P65" s="91"/>
      <c r="Q65" s="93"/>
      <c r="R65" s="84"/>
      <c r="S65" s="84"/>
    </row>
    <row r="66" spans="1:19" ht="20">
      <c r="A66" s="50" t="s">
        <v>54</v>
      </c>
      <c r="B66" s="91">
        <v>473</v>
      </c>
      <c r="C66" s="91">
        <v>558</v>
      </c>
      <c r="D66" s="91">
        <v>684</v>
      </c>
      <c r="E66" s="93">
        <v>629</v>
      </c>
      <c r="F66" s="84">
        <v>746</v>
      </c>
      <c r="G66" s="83">
        <v>937</v>
      </c>
      <c r="H66" s="83">
        <v>1090</v>
      </c>
      <c r="I66" s="83">
        <v>1126</v>
      </c>
      <c r="J66" s="83">
        <v>1003</v>
      </c>
      <c r="K66" s="83">
        <v>1125</v>
      </c>
      <c r="L66" s="84">
        <v>940</v>
      </c>
      <c r="N66">
        <f t="shared" si="2"/>
        <v>98.73</v>
      </c>
      <c r="O66" s="91"/>
      <c r="P66" s="91"/>
      <c r="Q66" s="93"/>
      <c r="R66" s="84"/>
      <c r="S66" s="84"/>
    </row>
    <row r="67" spans="1:19" ht="20">
      <c r="A67" s="50" t="s">
        <v>55</v>
      </c>
      <c r="B67" s="91">
        <v>384</v>
      </c>
      <c r="C67" s="91">
        <v>367</v>
      </c>
      <c r="D67" s="91">
        <v>418</v>
      </c>
      <c r="E67" s="93">
        <v>350</v>
      </c>
      <c r="F67" s="84">
        <v>473</v>
      </c>
      <c r="G67" s="83">
        <v>357</v>
      </c>
      <c r="H67" s="83">
        <v>414</v>
      </c>
      <c r="I67" s="83">
        <v>655</v>
      </c>
      <c r="J67" s="83">
        <v>567</v>
      </c>
      <c r="K67" s="83">
        <v>630</v>
      </c>
      <c r="L67" s="84">
        <v>875</v>
      </c>
      <c r="N67">
        <f t="shared" si="2"/>
        <v>127.86</v>
      </c>
      <c r="O67" s="91"/>
      <c r="P67" s="91"/>
      <c r="Q67" s="93"/>
      <c r="R67" s="84"/>
      <c r="S67" s="84"/>
    </row>
    <row r="68" spans="1:19" ht="20">
      <c r="A68" s="59" t="s">
        <v>145</v>
      </c>
      <c r="B68" s="91">
        <v>281</v>
      </c>
      <c r="C68" s="91">
        <v>250</v>
      </c>
      <c r="D68" s="91">
        <v>342</v>
      </c>
      <c r="E68" s="93">
        <v>361</v>
      </c>
      <c r="F68" s="84">
        <v>368</v>
      </c>
      <c r="G68" s="83">
        <v>354</v>
      </c>
      <c r="H68" s="83">
        <v>426</v>
      </c>
      <c r="I68" s="83">
        <v>466</v>
      </c>
      <c r="J68" s="83">
        <v>594</v>
      </c>
      <c r="K68" s="83">
        <v>595</v>
      </c>
      <c r="L68" s="84">
        <v>730</v>
      </c>
      <c r="N68">
        <f t="shared" si="2"/>
        <v>159.79</v>
      </c>
      <c r="O68" s="91"/>
      <c r="P68" s="91"/>
      <c r="Q68" s="93"/>
      <c r="R68" s="84"/>
      <c r="S68" s="2"/>
    </row>
    <row r="69" spans="1:19" ht="20">
      <c r="A69" s="50" t="s">
        <v>56</v>
      </c>
      <c r="B69" s="91">
        <v>315</v>
      </c>
      <c r="C69" s="91">
        <v>372</v>
      </c>
      <c r="D69" s="91">
        <v>516</v>
      </c>
      <c r="E69" s="93">
        <v>601</v>
      </c>
      <c r="F69" s="84">
        <v>622</v>
      </c>
      <c r="G69" s="83">
        <v>624</v>
      </c>
      <c r="H69" s="83">
        <v>666</v>
      </c>
      <c r="I69" s="83">
        <v>735</v>
      </c>
      <c r="J69" s="83">
        <v>634</v>
      </c>
      <c r="K69" s="83">
        <v>685</v>
      </c>
      <c r="L69" s="84">
        <v>825</v>
      </c>
      <c r="N69">
        <f t="shared" ref="N69:N132" si="9">ROUND(100*(L69-B69)/B69, 2)</f>
        <v>161.9</v>
      </c>
      <c r="O69" s="91"/>
      <c r="P69" s="91"/>
      <c r="Q69" s="93"/>
      <c r="R69" s="84"/>
      <c r="S69" s="84"/>
    </row>
    <row r="70" spans="1:19" ht="20">
      <c r="A70" s="50" t="s">
        <v>57</v>
      </c>
      <c r="B70" s="91">
        <v>262</v>
      </c>
      <c r="C70" s="91">
        <v>270</v>
      </c>
      <c r="D70" s="91">
        <v>291</v>
      </c>
      <c r="E70" s="93">
        <v>325</v>
      </c>
      <c r="F70" s="84">
        <v>318</v>
      </c>
      <c r="G70" s="83">
        <v>413</v>
      </c>
      <c r="H70" s="83">
        <v>562</v>
      </c>
      <c r="I70" s="83">
        <v>632</v>
      </c>
      <c r="J70" s="83">
        <v>721</v>
      </c>
      <c r="K70" s="83">
        <v>615</v>
      </c>
      <c r="L70" s="84">
        <v>800</v>
      </c>
      <c r="N70">
        <f t="shared" si="9"/>
        <v>205.34</v>
      </c>
      <c r="O70" s="91"/>
      <c r="P70" s="91"/>
      <c r="Q70" s="93"/>
      <c r="R70" s="84"/>
      <c r="S70" s="84"/>
    </row>
    <row r="71" spans="1:19" ht="20">
      <c r="A71" s="50" t="s">
        <v>58</v>
      </c>
      <c r="B71" s="91">
        <v>377</v>
      </c>
      <c r="C71" s="91">
        <v>449</v>
      </c>
      <c r="D71" s="91">
        <v>486</v>
      </c>
      <c r="E71" s="93">
        <v>521</v>
      </c>
      <c r="F71" s="84">
        <v>543</v>
      </c>
      <c r="G71" s="83">
        <v>650</v>
      </c>
      <c r="H71" s="83">
        <v>634</v>
      </c>
      <c r="I71" s="83">
        <v>718</v>
      </c>
      <c r="J71" s="83">
        <v>642</v>
      </c>
      <c r="K71" s="83">
        <v>875</v>
      </c>
      <c r="L71" s="84">
        <v>770</v>
      </c>
      <c r="N71">
        <f t="shared" si="9"/>
        <v>104.24</v>
      </c>
      <c r="O71" s="91"/>
      <c r="P71" s="91"/>
      <c r="Q71" s="93"/>
      <c r="R71" s="84"/>
      <c r="S71" s="84"/>
    </row>
    <row r="72" spans="1:19" ht="20">
      <c r="A72" s="54" t="s">
        <v>59</v>
      </c>
      <c r="B72" s="91">
        <v>692</v>
      </c>
      <c r="C72" s="91">
        <v>734</v>
      </c>
      <c r="D72" s="91">
        <v>893</v>
      </c>
      <c r="E72" s="93">
        <v>935</v>
      </c>
      <c r="F72" s="84">
        <v>1006</v>
      </c>
      <c r="G72" s="83">
        <v>1047</v>
      </c>
      <c r="H72" s="83">
        <v>955</v>
      </c>
      <c r="I72" s="83">
        <v>1047</v>
      </c>
      <c r="J72" s="83">
        <v>924</v>
      </c>
      <c r="K72" s="83">
        <v>1055</v>
      </c>
      <c r="L72" s="84">
        <v>1050</v>
      </c>
      <c r="N72">
        <f t="shared" si="9"/>
        <v>51.73</v>
      </c>
      <c r="O72" s="83"/>
      <c r="P72" s="83"/>
      <c r="Q72" s="83"/>
      <c r="R72" s="83"/>
      <c r="S72" s="84"/>
    </row>
    <row r="73" spans="1:19" ht="20">
      <c r="A73" s="89" t="s">
        <v>160</v>
      </c>
      <c r="B73" s="37">
        <f>B64-SUM(B65:B72)</f>
        <v>0</v>
      </c>
      <c r="C73" s="37">
        <f>C64-SUM(C65:C72)</f>
        <v>0</v>
      </c>
      <c r="D73" s="37">
        <f>D64-SUM(D65:D72)</f>
        <v>0</v>
      </c>
      <c r="E73" s="37">
        <f>E64-SUM(E65:E72)</f>
        <v>0</v>
      </c>
      <c r="F73" s="37">
        <f>F64-SUM(F65:F72)</f>
        <v>0</v>
      </c>
      <c r="G73" s="37">
        <f t="shared" ref="G73:L73" si="10">G64-SUM(G65:G72)</f>
        <v>0</v>
      </c>
      <c r="H73" s="37">
        <f t="shared" si="10"/>
        <v>0</v>
      </c>
      <c r="I73" s="37">
        <f t="shared" si="10"/>
        <v>0</v>
      </c>
      <c r="J73" s="37">
        <f t="shared" si="10"/>
        <v>0</v>
      </c>
      <c r="K73" s="37">
        <f t="shared" si="10"/>
        <v>0</v>
      </c>
      <c r="L73" s="37">
        <f t="shared" si="10"/>
        <v>0</v>
      </c>
    </row>
    <row r="74" spans="1:19" ht="20">
      <c r="A74" s="46"/>
      <c r="B74" s="84"/>
      <c r="C74" s="94"/>
      <c r="D74" s="84"/>
      <c r="E74" s="84"/>
      <c r="F74" s="84"/>
      <c r="G74" s="83"/>
      <c r="H74" s="83"/>
      <c r="I74" s="83"/>
      <c r="J74" s="83"/>
      <c r="K74" s="85"/>
      <c r="L74" s="86"/>
    </row>
    <row r="75" spans="1:19" ht="20">
      <c r="A75" s="53" t="s">
        <v>4</v>
      </c>
      <c r="B75" s="96">
        <v>4244</v>
      </c>
      <c r="C75" s="96">
        <v>4133</v>
      </c>
      <c r="D75" s="96">
        <v>4660</v>
      </c>
      <c r="E75" s="97">
        <v>4894</v>
      </c>
      <c r="F75" s="88">
        <v>5380</v>
      </c>
      <c r="G75" s="87">
        <v>6211</v>
      </c>
      <c r="H75" s="87">
        <v>6616</v>
      </c>
      <c r="I75" s="87">
        <v>7913</v>
      </c>
      <c r="J75" s="87">
        <v>7375</v>
      </c>
      <c r="K75" s="87">
        <v>7630</v>
      </c>
      <c r="L75" s="88">
        <v>8540</v>
      </c>
      <c r="N75">
        <f t="shared" si="9"/>
        <v>101.23</v>
      </c>
    </row>
    <row r="76" spans="1:19" ht="20">
      <c r="A76" s="51" t="s">
        <v>60</v>
      </c>
      <c r="B76" s="91">
        <v>1157</v>
      </c>
      <c r="C76" s="91">
        <v>1104</v>
      </c>
      <c r="D76" s="91">
        <v>1200</v>
      </c>
      <c r="E76" s="93">
        <v>1362</v>
      </c>
      <c r="F76" s="84">
        <v>1282</v>
      </c>
      <c r="G76" s="83">
        <v>1685</v>
      </c>
      <c r="H76" s="83">
        <v>1690</v>
      </c>
      <c r="I76" s="83">
        <v>2086</v>
      </c>
      <c r="J76" s="83">
        <v>1990</v>
      </c>
      <c r="K76" s="83">
        <v>1845</v>
      </c>
      <c r="L76" s="84">
        <v>2045</v>
      </c>
      <c r="N76">
        <f t="shared" si="9"/>
        <v>76.75</v>
      </c>
      <c r="O76" s="2"/>
      <c r="P76" s="2"/>
      <c r="Q76" s="2"/>
      <c r="R76" s="2"/>
    </row>
    <row r="77" spans="1:19" ht="20">
      <c r="A77" s="50" t="s">
        <v>61</v>
      </c>
      <c r="B77" s="91">
        <v>272</v>
      </c>
      <c r="C77" s="91">
        <v>237</v>
      </c>
      <c r="D77" s="91">
        <v>403</v>
      </c>
      <c r="E77" s="93">
        <v>261</v>
      </c>
      <c r="F77" s="84">
        <v>400</v>
      </c>
      <c r="G77" s="83">
        <v>493</v>
      </c>
      <c r="H77" s="83">
        <v>541</v>
      </c>
      <c r="I77" s="83">
        <v>554</v>
      </c>
      <c r="J77" s="83">
        <v>432</v>
      </c>
      <c r="K77" s="83">
        <v>520</v>
      </c>
      <c r="L77" s="84">
        <v>650</v>
      </c>
      <c r="N77">
        <f t="shared" si="9"/>
        <v>138.97</v>
      </c>
      <c r="O77" s="91"/>
      <c r="P77" s="91"/>
      <c r="Q77" s="93"/>
      <c r="R77" s="84"/>
    </row>
    <row r="78" spans="1:19" ht="20">
      <c r="A78" s="50" t="s">
        <v>62</v>
      </c>
      <c r="B78" s="91">
        <v>296</v>
      </c>
      <c r="C78" s="91">
        <v>254</v>
      </c>
      <c r="D78" s="91">
        <v>256</v>
      </c>
      <c r="E78" s="93">
        <v>312</v>
      </c>
      <c r="F78" s="84">
        <v>310</v>
      </c>
      <c r="G78" s="83">
        <v>377</v>
      </c>
      <c r="H78" s="83">
        <v>391</v>
      </c>
      <c r="I78" s="83">
        <v>539</v>
      </c>
      <c r="J78" s="83">
        <v>516</v>
      </c>
      <c r="K78" s="83">
        <v>415</v>
      </c>
      <c r="L78" s="84">
        <v>365</v>
      </c>
      <c r="N78">
        <f t="shared" si="9"/>
        <v>23.31</v>
      </c>
      <c r="O78" s="91"/>
      <c r="P78" s="91"/>
      <c r="Q78" s="93"/>
      <c r="R78" s="84"/>
    </row>
    <row r="79" spans="1:19" ht="20">
      <c r="A79" s="50" t="s">
        <v>63</v>
      </c>
      <c r="B79" s="91">
        <v>95</v>
      </c>
      <c r="C79" s="91">
        <v>143</v>
      </c>
      <c r="D79" s="91">
        <v>158</v>
      </c>
      <c r="E79" s="93">
        <v>150</v>
      </c>
      <c r="F79" s="84">
        <v>157</v>
      </c>
      <c r="G79" s="83">
        <v>169</v>
      </c>
      <c r="H79" s="83">
        <v>149</v>
      </c>
      <c r="I79" s="83">
        <v>213</v>
      </c>
      <c r="J79" s="83">
        <v>162</v>
      </c>
      <c r="K79" s="83">
        <v>245</v>
      </c>
      <c r="L79" s="84">
        <v>240</v>
      </c>
      <c r="N79">
        <f t="shared" si="9"/>
        <v>152.63</v>
      </c>
      <c r="O79" s="91"/>
      <c r="P79" s="91"/>
      <c r="Q79" s="93"/>
      <c r="R79" s="84"/>
    </row>
    <row r="80" spans="1:19" ht="20">
      <c r="A80" s="50" t="s">
        <v>64</v>
      </c>
      <c r="B80" s="91">
        <v>200</v>
      </c>
      <c r="C80" s="91">
        <v>288</v>
      </c>
      <c r="D80" s="91">
        <v>314</v>
      </c>
      <c r="E80" s="93">
        <v>320</v>
      </c>
      <c r="F80" s="84">
        <v>327</v>
      </c>
      <c r="G80" s="83">
        <v>379</v>
      </c>
      <c r="H80" s="83">
        <v>360</v>
      </c>
      <c r="I80" s="83">
        <v>426</v>
      </c>
      <c r="J80" s="83">
        <v>398</v>
      </c>
      <c r="K80" s="83">
        <v>445</v>
      </c>
      <c r="L80" s="84">
        <v>385</v>
      </c>
      <c r="N80">
        <f t="shared" si="9"/>
        <v>92.5</v>
      </c>
      <c r="O80" s="91"/>
      <c r="P80" s="91"/>
      <c r="Q80" s="93"/>
      <c r="R80" s="84"/>
    </row>
    <row r="81" spans="1:19" ht="20">
      <c r="A81" s="50" t="s">
        <v>65</v>
      </c>
      <c r="B81" s="91">
        <v>164</v>
      </c>
      <c r="C81" s="91">
        <v>151</v>
      </c>
      <c r="D81" s="91">
        <v>181</v>
      </c>
      <c r="E81" s="93">
        <v>182</v>
      </c>
      <c r="F81" s="84">
        <v>170</v>
      </c>
      <c r="G81" s="83">
        <v>157</v>
      </c>
      <c r="H81" s="83">
        <v>195</v>
      </c>
      <c r="I81" s="83">
        <v>254</v>
      </c>
      <c r="J81" s="83">
        <v>272</v>
      </c>
      <c r="K81" s="83">
        <v>280</v>
      </c>
      <c r="L81" s="84">
        <v>330</v>
      </c>
      <c r="N81">
        <f t="shared" si="9"/>
        <v>101.22</v>
      </c>
      <c r="O81" s="91"/>
      <c r="P81" s="91"/>
      <c r="Q81" s="93"/>
      <c r="R81" s="84"/>
    </row>
    <row r="82" spans="1:19" ht="20">
      <c r="A82" s="50" t="s">
        <v>66</v>
      </c>
      <c r="B82" s="91">
        <v>68</v>
      </c>
      <c r="C82" s="91">
        <v>75</v>
      </c>
      <c r="D82" s="91">
        <v>78</v>
      </c>
      <c r="E82" s="93">
        <v>84</v>
      </c>
      <c r="F82" s="84">
        <v>114</v>
      </c>
      <c r="G82" s="83">
        <v>180</v>
      </c>
      <c r="H82" s="83">
        <v>173</v>
      </c>
      <c r="I82" s="83">
        <v>214</v>
      </c>
      <c r="J82" s="83">
        <v>250</v>
      </c>
      <c r="K82" s="83">
        <v>205</v>
      </c>
      <c r="L82" s="84">
        <v>215</v>
      </c>
      <c r="N82">
        <f t="shared" si="9"/>
        <v>216.18</v>
      </c>
      <c r="O82" s="91"/>
      <c r="P82" s="91"/>
      <c r="Q82" s="93"/>
      <c r="R82" s="84"/>
    </row>
    <row r="83" spans="1:19" ht="20">
      <c r="A83" s="60" t="s">
        <v>67</v>
      </c>
      <c r="B83" s="91">
        <v>367</v>
      </c>
      <c r="C83" s="91">
        <v>402</v>
      </c>
      <c r="D83" s="91">
        <v>437</v>
      </c>
      <c r="E83" s="93">
        <v>478</v>
      </c>
      <c r="F83" s="84">
        <v>558</v>
      </c>
      <c r="G83" s="83">
        <v>546</v>
      </c>
      <c r="H83" s="83">
        <v>728</v>
      </c>
      <c r="I83" s="83">
        <v>845</v>
      </c>
      <c r="J83" s="83">
        <v>831</v>
      </c>
      <c r="K83" s="83">
        <v>865</v>
      </c>
      <c r="L83" s="84">
        <v>1135</v>
      </c>
      <c r="N83">
        <f t="shared" si="9"/>
        <v>209.26</v>
      </c>
      <c r="O83" s="2"/>
      <c r="P83" s="2"/>
      <c r="Q83" s="2"/>
      <c r="R83" s="2"/>
    </row>
    <row r="84" spans="1:19" ht="20">
      <c r="A84" s="50" t="s">
        <v>68</v>
      </c>
      <c r="B84" s="91">
        <v>402</v>
      </c>
      <c r="C84" s="91">
        <v>364</v>
      </c>
      <c r="D84" s="91">
        <v>323</v>
      </c>
      <c r="E84" s="93">
        <v>391</v>
      </c>
      <c r="F84" s="84">
        <v>481</v>
      </c>
      <c r="G84" s="83">
        <v>553</v>
      </c>
      <c r="H84" s="83">
        <v>637</v>
      </c>
      <c r="I84" s="83">
        <v>789</v>
      </c>
      <c r="J84" s="83">
        <v>603</v>
      </c>
      <c r="K84" s="83">
        <v>745</v>
      </c>
      <c r="L84" s="84">
        <v>985</v>
      </c>
      <c r="N84">
        <f t="shared" si="9"/>
        <v>145.02000000000001</v>
      </c>
      <c r="O84" s="91"/>
      <c r="P84" s="91"/>
      <c r="Q84" s="93"/>
      <c r="R84" s="84"/>
    </row>
    <row r="85" spans="1:19" ht="20">
      <c r="A85" s="50" t="s">
        <v>69</v>
      </c>
      <c r="B85" s="91">
        <v>109</v>
      </c>
      <c r="C85" s="91">
        <v>99</v>
      </c>
      <c r="D85" s="91">
        <v>77</v>
      </c>
      <c r="E85" s="93">
        <v>106</v>
      </c>
      <c r="F85" s="84">
        <v>115</v>
      </c>
      <c r="G85" s="83">
        <v>147</v>
      </c>
      <c r="H85" s="83">
        <v>182</v>
      </c>
      <c r="I85" s="83">
        <v>174</v>
      </c>
      <c r="J85" s="83">
        <v>165</v>
      </c>
      <c r="K85" s="83">
        <v>175</v>
      </c>
      <c r="L85" s="84">
        <v>205</v>
      </c>
      <c r="N85">
        <f t="shared" si="9"/>
        <v>88.07</v>
      </c>
      <c r="O85" s="91"/>
      <c r="P85" s="91"/>
      <c r="Q85" s="93"/>
      <c r="R85" s="84"/>
    </row>
    <row r="86" spans="1:19" ht="20">
      <c r="A86" s="50" t="s">
        <v>70</v>
      </c>
      <c r="B86" s="91">
        <v>230</v>
      </c>
      <c r="C86" s="91">
        <v>205</v>
      </c>
      <c r="D86" s="91">
        <v>240</v>
      </c>
      <c r="E86" s="93">
        <v>255</v>
      </c>
      <c r="F86" s="84">
        <v>303</v>
      </c>
      <c r="G86" s="83">
        <v>293</v>
      </c>
      <c r="H86" s="83">
        <v>315</v>
      </c>
      <c r="I86" s="83">
        <v>389</v>
      </c>
      <c r="J86" s="83">
        <v>448</v>
      </c>
      <c r="K86" s="83">
        <v>445</v>
      </c>
      <c r="L86" s="84">
        <v>445</v>
      </c>
      <c r="N86">
        <f t="shared" si="9"/>
        <v>93.48</v>
      </c>
      <c r="O86" s="91"/>
      <c r="P86" s="91"/>
      <c r="Q86" s="93"/>
      <c r="R86" s="84"/>
    </row>
    <row r="87" spans="1:19" ht="20">
      <c r="A87" s="50" t="s">
        <v>71</v>
      </c>
      <c r="B87" s="91">
        <v>336</v>
      </c>
      <c r="C87" s="91">
        <v>228</v>
      </c>
      <c r="D87" s="91">
        <v>361</v>
      </c>
      <c r="E87" s="93">
        <v>274</v>
      </c>
      <c r="F87" s="84">
        <v>394</v>
      </c>
      <c r="G87" s="83">
        <v>481</v>
      </c>
      <c r="H87" s="83">
        <v>431</v>
      </c>
      <c r="I87" s="83">
        <v>500</v>
      </c>
      <c r="J87" s="83">
        <v>484</v>
      </c>
      <c r="K87" s="83">
        <v>525</v>
      </c>
      <c r="L87" s="84">
        <v>615</v>
      </c>
      <c r="N87">
        <f t="shared" si="9"/>
        <v>83.04</v>
      </c>
      <c r="O87" s="91"/>
      <c r="P87" s="91"/>
      <c r="Q87" s="93"/>
      <c r="R87" s="84"/>
    </row>
    <row r="88" spans="1:19" ht="20">
      <c r="A88" s="50" t="s">
        <v>72</v>
      </c>
      <c r="B88" s="91">
        <v>167</v>
      </c>
      <c r="C88" s="91">
        <v>165</v>
      </c>
      <c r="D88" s="91">
        <v>198</v>
      </c>
      <c r="E88" s="93">
        <v>284</v>
      </c>
      <c r="F88" s="84">
        <v>311</v>
      </c>
      <c r="G88" s="83">
        <v>315</v>
      </c>
      <c r="H88" s="83">
        <v>371</v>
      </c>
      <c r="I88" s="83">
        <v>422</v>
      </c>
      <c r="J88" s="83">
        <v>375</v>
      </c>
      <c r="K88" s="83">
        <v>405</v>
      </c>
      <c r="L88" s="84">
        <v>380</v>
      </c>
      <c r="N88">
        <f t="shared" si="9"/>
        <v>127.54</v>
      </c>
      <c r="O88" s="91"/>
      <c r="P88" s="91"/>
      <c r="Q88" s="93"/>
      <c r="R88" s="84"/>
    </row>
    <row r="89" spans="1:19" ht="20">
      <c r="A89" s="50" t="s">
        <v>73</v>
      </c>
      <c r="B89" s="91">
        <v>381</v>
      </c>
      <c r="C89" s="91">
        <v>418</v>
      </c>
      <c r="D89" s="91">
        <v>434</v>
      </c>
      <c r="E89" s="93">
        <v>435</v>
      </c>
      <c r="F89" s="84">
        <v>458</v>
      </c>
      <c r="G89" s="83">
        <v>436</v>
      </c>
      <c r="H89" s="83">
        <v>453</v>
      </c>
      <c r="I89" s="83">
        <v>508</v>
      </c>
      <c r="J89" s="83">
        <v>449</v>
      </c>
      <c r="K89" s="83">
        <v>515</v>
      </c>
      <c r="L89" s="84">
        <v>545</v>
      </c>
      <c r="N89">
        <f t="shared" si="9"/>
        <v>43.04</v>
      </c>
      <c r="O89" s="91"/>
      <c r="P89" s="91"/>
      <c r="Q89" s="93"/>
      <c r="R89" s="84"/>
    </row>
    <row r="90" spans="1:19" ht="20">
      <c r="A90" s="89" t="s">
        <v>160</v>
      </c>
      <c r="B90" s="90">
        <f t="shared" ref="B90:G90" si="11">B75-SUM(B76:B89)</f>
        <v>0</v>
      </c>
      <c r="C90" s="90">
        <f t="shared" si="11"/>
        <v>0</v>
      </c>
      <c r="D90" s="90">
        <f t="shared" si="11"/>
        <v>0</v>
      </c>
      <c r="E90" s="90">
        <f t="shared" si="11"/>
        <v>0</v>
      </c>
      <c r="F90" s="90">
        <f t="shared" si="11"/>
        <v>0</v>
      </c>
      <c r="G90" s="90">
        <f t="shared" si="11"/>
        <v>0</v>
      </c>
      <c r="H90" s="90">
        <f t="shared" ref="H90:L90" si="12">H75-SUM(H76:H89)</f>
        <v>0</v>
      </c>
      <c r="I90" s="90">
        <f t="shared" si="12"/>
        <v>0</v>
      </c>
      <c r="J90" s="90">
        <f t="shared" si="12"/>
        <v>0</v>
      </c>
      <c r="K90" s="90">
        <f t="shared" si="12"/>
        <v>0</v>
      </c>
      <c r="L90" s="90">
        <f t="shared" si="12"/>
        <v>0</v>
      </c>
    </row>
    <row r="91" spans="1:19" ht="20">
      <c r="A91" s="46"/>
      <c r="B91" s="91"/>
      <c r="C91" s="91"/>
      <c r="D91" s="91"/>
      <c r="E91" s="93"/>
      <c r="F91" s="84"/>
    </row>
    <row r="92" spans="1:19" ht="20">
      <c r="A92" s="53" t="s">
        <v>5</v>
      </c>
      <c r="B92" s="96">
        <v>2597</v>
      </c>
      <c r="C92" s="96">
        <v>2655</v>
      </c>
      <c r="D92" s="96">
        <v>3371</v>
      </c>
      <c r="E92" s="97">
        <v>4071</v>
      </c>
      <c r="F92" s="88">
        <v>4451</v>
      </c>
      <c r="G92" s="87">
        <v>4915</v>
      </c>
      <c r="H92" s="87">
        <v>5590</v>
      </c>
      <c r="I92" s="87">
        <v>6329</v>
      </c>
      <c r="J92" s="87">
        <v>6388</v>
      </c>
      <c r="K92" s="87">
        <v>7435</v>
      </c>
      <c r="L92" s="88">
        <v>8095</v>
      </c>
      <c r="N92">
        <f t="shared" si="9"/>
        <v>211.71</v>
      </c>
    </row>
    <row r="93" spans="1:19" ht="20">
      <c r="A93" s="52" t="s">
        <v>144</v>
      </c>
      <c r="B93" s="91">
        <v>189</v>
      </c>
      <c r="C93" s="91">
        <v>169</v>
      </c>
      <c r="D93" s="91">
        <v>292</v>
      </c>
      <c r="E93" s="93">
        <v>353</v>
      </c>
      <c r="F93" s="84">
        <v>326</v>
      </c>
      <c r="G93" s="83">
        <v>322</v>
      </c>
      <c r="H93" s="83">
        <v>323</v>
      </c>
      <c r="I93" s="83">
        <v>588</v>
      </c>
      <c r="J93" s="83">
        <v>607</v>
      </c>
      <c r="K93" s="83">
        <v>575</v>
      </c>
      <c r="L93" s="84">
        <v>890</v>
      </c>
      <c r="N93">
        <f t="shared" si="9"/>
        <v>370.9</v>
      </c>
      <c r="O93" s="91"/>
      <c r="P93" s="91"/>
      <c r="Q93" s="93"/>
      <c r="R93" s="84"/>
      <c r="S93" s="2"/>
    </row>
    <row r="94" spans="1:19" ht="20">
      <c r="A94" s="50" t="s">
        <v>74</v>
      </c>
      <c r="B94" s="91">
        <v>412</v>
      </c>
      <c r="C94" s="91">
        <v>377</v>
      </c>
      <c r="D94" s="91">
        <v>485</v>
      </c>
      <c r="E94" s="93">
        <v>527</v>
      </c>
      <c r="F94" s="84">
        <v>669</v>
      </c>
      <c r="G94" s="83">
        <v>732</v>
      </c>
      <c r="H94" s="83">
        <v>813</v>
      </c>
      <c r="I94" s="83">
        <v>968</v>
      </c>
      <c r="J94" s="83">
        <v>865</v>
      </c>
      <c r="K94" s="83">
        <v>1080</v>
      </c>
      <c r="L94" s="84">
        <v>1150</v>
      </c>
      <c r="N94">
        <f t="shared" si="9"/>
        <v>179.13</v>
      </c>
      <c r="O94" s="91"/>
      <c r="P94" s="91"/>
      <c r="Q94" s="93"/>
      <c r="R94" s="84"/>
      <c r="S94" s="84"/>
    </row>
    <row r="95" spans="1:19" ht="20">
      <c r="A95" s="61" t="s">
        <v>75</v>
      </c>
      <c r="B95" s="91">
        <v>578</v>
      </c>
      <c r="C95" s="91">
        <v>630</v>
      </c>
      <c r="D95" s="91">
        <v>765</v>
      </c>
      <c r="E95" s="93">
        <v>918</v>
      </c>
      <c r="F95" s="84">
        <v>963</v>
      </c>
      <c r="G95" s="83">
        <v>1109</v>
      </c>
      <c r="H95" s="83">
        <v>1315</v>
      </c>
      <c r="I95" s="83">
        <v>1490</v>
      </c>
      <c r="J95" s="83">
        <v>1470</v>
      </c>
      <c r="K95" s="83">
        <v>1995</v>
      </c>
      <c r="L95" s="84">
        <v>1915</v>
      </c>
      <c r="N95">
        <f t="shared" si="9"/>
        <v>231.31</v>
      </c>
      <c r="O95" s="2"/>
      <c r="P95" s="2"/>
      <c r="Q95" s="2"/>
      <c r="R95" s="2"/>
      <c r="S95" s="2"/>
    </row>
    <row r="96" spans="1:19" ht="20">
      <c r="A96" s="50" t="s">
        <v>76</v>
      </c>
      <c r="B96" s="91">
        <v>261</v>
      </c>
      <c r="C96" s="91">
        <v>273</v>
      </c>
      <c r="D96" s="91">
        <v>352</v>
      </c>
      <c r="E96" s="93">
        <v>553</v>
      </c>
      <c r="F96" s="84">
        <v>655</v>
      </c>
      <c r="G96" s="83">
        <v>653</v>
      </c>
      <c r="H96" s="83">
        <v>768</v>
      </c>
      <c r="I96" s="83">
        <v>791</v>
      </c>
      <c r="J96" s="83">
        <v>951</v>
      </c>
      <c r="K96" s="83">
        <v>1100</v>
      </c>
      <c r="L96" s="84">
        <v>1320</v>
      </c>
      <c r="N96">
        <f t="shared" si="9"/>
        <v>405.75</v>
      </c>
      <c r="O96" s="91"/>
      <c r="P96" s="91"/>
      <c r="Q96" s="93"/>
      <c r="R96" s="84"/>
      <c r="S96" s="84"/>
    </row>
    <row r="97" spans="1:19" ht="20">
      <c r="A97" s="50" t="s">
        <v>77</v>
      </c>
      <c r="B97" s="91">
        <v>177</v>
      </c>
      <c r="C97" s="91">
        <v>161</v>
      </c>
      <c r="D97" s="91">
        <v>184</v>
      </c>
      <c r="E97" s="93">
        <v>218</v>
      </c>
      <c r="F97" s="84">
        <v>241</v>
      </c>
      <c r="G97" s="83">
        <v>294</v>
      </c>
      <c r="H97" s="83">
        <v>336</v>
      </c>
      <c r="I97" s="83">
        <v>474</v>
      </c>
      <c r="J97" s="83">
        <v>413</v>
      </c>
      <c r="K97" s="83">
        <v>505</v>
      </c>
      <c r="L97" s="84">
        <v>625</v>
      </c>
      <c r="N97">
        <f t="shared" si="9"/>
        <v>253.11</v>
      </c>
      <c r="O97" s="91"/>
      <c r="P97" s="91"/>
      <c r="Q97" s="93"/>
      <c r="R97" s="84"/>
      <c r="S97" s="84"/>
    </row>
    <row r="98" spans="1:19" ht="20">
      <c r="A98" s="62" t="s">
        <v>78</v>
      </c>
      <c r="B98" s="91">
        <v>506</v>
      </c>
      <c r="C98" s="91">
        <v>521</v>
      </c>
      <c r="D98" s="91">
        <v>622</v>
      </c>
      <c r="E98" s="93">
        <v>751</v>
      </c>
      <c r="F98" s="84">
        <v>847</v>
      </c>
      <c r="G98" s="83">
        <v>835</v>
      </c>
      <c r="H98" s="83">
        <v>922</v>
      </c>
      <c r="I98" s="83">
        <v>815</v>
      </c>
      <c r="J98" s="83">
        <v>951</v>
      </c>
      <c r="K98" s="83">
        <v>975</v>
      </c>
      <c r="L98" s="84">
        <v>1045</v>
      </c>
      <c r="N98">
        <f t="shared" si="9"/>
        <v>106.52</v>
      </c>
      <c r="O98" s="83"/>
      <c r="P98" s="83"/>
      <c r="Q98" s="83"/>
      <c r="R98" s="83"/>
      <c r="S98" s="84"/>
    </row>
    <row r="99" spans="1:19" ht="20">
      <c r="A99" s="50" t="s">
        <v>79</v>
      </c>
      <c r="B99" s="91">
        <v>212</v>
      </c>
      <c r="C99" s="91">
        <v>237</v>
      </c>
      <c r="D99" s="91">
        <v>306</v>
      </c>
      <c r="E99" s="93">
        <v>302</v>
      </c>
      <c r="F99" s="84">
        <v>292</v>
      </c>
      <c r="G99" s="83">
        <v>353</v>
      </c>
      <c r="H99" s="83">
        <v>409</v>
      </c>
      <c r="I99" s="83">
        <v>410</v>
      </c>
      <c r="J99" s="83">
        <v>366</v>
      </c>
      <c r="K99" s="83">
        <v>405</v>
      </c>
      <c r="L99" s="84">
        <v>335</v>
      </c>
      <c r="N99">
        <f t="shared" si="9"/>
        <v>58.02</v>
      </c>
      <c r="O99" s="91"/>
      <c r="P99" s="91"/>
      <c r="Q99" s="93"/>
      <c r="R99" s="84"/>
      <c r="S99" s="84"/>
    </row>
    <row r="100" spans="1:19" ht="20">
      <c r="A100" s="63" t="s">
        <v>80</v>
      </c>
      <c r="B100" s="91">
        <v>262</v>
      </c>
      <c r="C100" s="91">
        <v>287</v>
      </c>
      <c r="D100" s="91">
        <v>365</v>
      </c>
      <c r="E100" s="93">
        <v>449</v>
      </c>
      <c r="F100" s="84">
        <v>458</v>
      </c>
      <c r="G100" s="83">
        <v>617</v>
      </c>
      <c r="H100" s="83">
        <v>704</v>
      </c>
      <c r="I100" s="83">
        <v>793</v>
      </c>
      <c r="J100" s="83">
        <v>765</v>
      </c>
      <c r="K100" s="83">
        <v>800</v>
      </c>
      <c r="L100" s="84">
        <v>815</v>
      </c>
      <c r="N100">
        <f t="shared" si="9"/>
        <v>211.07</v>
      </c>
      <c r="O100" s="91"/>
      <c r="P100" s="91"/>
      <c r="Q100" s="93"/>
      <c r="R100" s="84"/>
      <c r="S100" s="84"/>
    </row>
    <row r="101" spans="1:19" ht="20">
      <c r="A101" s="89" t="s">
        <v>160</v>
      </c>
      <c r="B101" s="37">
        <f>B92-SUM(B93:B100)</f>
        <v>0</v>
      </c>
      <c r="C101" s="37">
        <f>C92-SUM(C93:C100)</f>
        <v>0</v>
      </c>
      <c r="D101" s="37">
        <f>D92-SUM(D93:D100)</f>
        <v>0</v>
      </c>
      <c r="E101" s="37">
        <f>E92-SUM(E93:E100)</f>
        <v>0</v>
      </c>
      <c r="F101" s="37">
        <f>F92-SUM(F93:F100)</f>
        <v>0</v>
      </c>
      <c r="G101" s="37">
        <f t="shared" ref="G101:L101" si="13">G92-SUM(G93:G100)</f>
        <v>0</v>
      </c>
      <c r="H101" s="37">
        <f t="shared" si="13"/>
        <v>0</v>
      </c>
      <c r="I101" s="37">
        <f t="shared" si="13"/>
        <v>0</v>
      </c>
      <c r="J101" s="37">
        <f t="shared" si="13"/>
        <v>0</v>
      </c>
      <c r="K101" s="37">
        <f t="shared" si="13"/>
        <v>0</v>
      </c>
      <c r="L101" s="37">
        <f t="shared" si="13"/>
        <v>0</v>
      </c>
    </row>
    <row r="102" spans="1:19" ht="20">
      <c r="A102" s="47"/>
      <c r="B102" s="91"/>
      <c r="C102" s="91"/>
      <c r="D102" s="91"/>
      <c r="E102" s="93"/>
      <c r="F102" s="84"/>
      <c r="G102" s="83"/>
      <c r="H102" s="83"/>
      <c r="I102" s="83"/>
      <c r="J102" s="83"/>
      <c r="K102" s="83"/>
      <c r="L102" s="84"/>
    </row>
    <row r="103" spans="1:19" ht="20">
      <c r="A103" s="53" t="s">
        <v>6</v>
      </c>
      <c r="B103" s="96">
        <v>5304</v>
      </c>
      <c r="C103" s="96">
        <v>5880</v>
      </c>
      <c r="D103" s="96">
        <v>6664</v>
      </c>
      <c r="E103" s="97">
        <v>7884</v>
      </c>
      <c r="F103" s="88">
        <v>9471</v>
      </c>
      <c r="G103" s="87">
        <v>10679</v>
      </c>
      <c r="H103" s="87">
        <v>11631</v>
      </c>
      <c r="I103" s="87">
        <v>12054</v>
      </c>
      <c r="J103" s="87">
        <v>13055</v>
      </c>
      <c r="K103" s="87">
        <v>13620</v>
      </c>
      <c r="L103" s="88">
        <v>16025</v>
      </c>
      <c r="N103">
        <f t="shared" si="9"/>
        <v>202.13</v>
      </c>
    </row>
    <row r="104" spans="1:19" ht="20">
      <c r="A104" s="50" t="s">
        <v>81</v>
      </c>
      <c r="B104" s="91">
        <v>140</v>
      </c>
      <c r="C104" s="91">
        <v>166</v>
      </c>
      <c r="D104" s="91">
        <v>138</v>
      </c>
      <c r="E104" s="93">
        <v>173</v>
      </c>
      <c r="F104" s="84">
        <v>142</v>
      </c>
      <c r="G104" s="83">
        <v>185</v>
      </c>
      <c r="H104" s="83">
        <v>216</v>
      </c>
      <c r="I104" s="83">
        <v>223</v>
      </c>
      <c r="J104" s="83">
        <v>330</v>
      </c>
      <c r="K104" s="83">
        <v>240</v>
      </c>
      <c r="L104" s="84">
        <v>300</v>
      </c>
      <c r="N104">
        <f t="shared" si="9"/>
        <v>114.29</v>
      </c>
      <c r="O104" s="83"/>
      <c r="P104" s="83"/>
      <c r="Q104" s="83"/>
      <c r="R104" s="83"/>
      <c r="S104" s="84"/>
    </row>
    <row r="105" spans="1:19" ht="20">
      <c r="A105" s="50" t="s">
        <v>82</v>
      </c>
      <c r="B105" s="91">
        <v>98</v>
      </c>
      <c r="C105" s="91">
        <v>145</v>
      </c>
      <c r="D105" s="91">
        <v>157</v>
      </c>
      <c r="E105" s="93">
        <v>260</v>
      </c>
      <c r="F105" s="84">
        <v>332</v>
      </c>
      <c r="G105" s="83">
        <v>364</v>
      </c>
      <c r="H105" s="83">
        <v>450</v>
      </c>
      <c r="I105" s="83">
        <v>449</v>
      </c>
      <c r="J105" s="83">
        <v>387</v>
      </c>
      <c r="K105" s="83">
        <v>430</v>
      </c>
      <c r="L105" s="84">
        <v>415</v>
      </c>
      <c r="N105">
        <f t="shared" si="9"/>
        <v>323.47000000000003</v>
      </c>
      <c r="O105" s="83"/>
      <c r="P105" s="83"/>
      <c r="Q105" s="83"/>
      <c r="R105" s="83"/>
      <c r="S105" s="84"/>
    </row>
    <row r="106" spans="1:19" ht="20">
      <c r="A106" s="50" t="s">
        <v>83</v>
      </c>
      <c r="B106" s="91">
        <v>97</v>
      </c>
      <c r="C106" s="91">
        <v>134</v>
      </c>
      <c r="D106" s="91">
        <v>150</v>
      </c>
      <c r="E106" s="93">
        <v>209</v>
      </c>
      <c r="F106" s="84">
        <v>250</v>
      </c>
      <c r="G106" s="83">
        <v>304</v>
      </c>
      <c r="H106" s="83">
        <v>317</v>
      </c>
      <c r="I106" s="83">
        <v>193</v>
      </c>
      <c r="J106" s="83">
        <v>253</v>
      </c>
      <c r="K106" s="83">
        <v>320</v>
      </c>
      <c r="L106" s="84">
        <v>240</v>
      </c>
      <c r="N106">
        <f t="shared" si="9"/>
        <v>147.41999999999999</v>
      </c>
      <c r="O106" s="83"/>
      <c r="P106" s="83"/>
      <c r="Q106" s="83"/>
      <c r="R106" s="83"/>
      <c r="S106" s="84"/>
    </row>
    <row r="107" spans="1:19" ht="20">
      <c r="A107" s="50" t="s">
        <v>84</v>
      </c>
      <c r="B107" s="91">
        <v>113</v>
      </c>
      <c r="C107" s="91">
        <v>154</v>
      </c>
      <c r="D107" s="91">
        <v>178</v>
      </c>
      <c r="E107" s="93">
        <v>231</v>
      </c>
      <c r="F107" s="84">
        <v>257</v>
      </c>
      <c r="G107" s="83">
        <v>309</v>
      </c>
      <c r="H107" s="83">
        <v>354</v>
      </c>
      <c r="I107" s="83">
        <v>368</v>
      </c>
      <c r="J107" s="83">
        <v>485</v>
      </c>
      <c r="K107" s="83">
        <v>580</v>
      </c>
      <c r="L107" s="84">
        <v>795</v>
      </c>
      <c r="N107">
        <f t="shared" si="9"/>
        <v>603.54</v>
      </c>
      <c r="O107" s="83"/>
      <c r="P107" s="83"/>
      <c r="Q107" s="83"/>
      <c r="R107" s="83"/>
      <c r="S107" s="84"/>
    </row>
    <row r="108" spans="1:19" ht="20">
      <c r="A108" s="50" t="s">
        <v>85</v>
      </c>
      <c r="B108" s="91">
        <v>160</v>
      </c>
      <c r="C108" s="91">
        <v>154</v>
      </c>
      <c r="D108" s="91">
        <v>206</v>
      </c>
      <c r="E108" s="93">
        <v>276</v>
      </c>
      <c r="F108" s="84">
        <v>318</v>
      </c>
      <c r="G108" s="83">
        <v>378</v>
      </c>
      <c r="H108" s="83">
        <v>412</v>
      </c>
      <c r="I108" s="83">
        <v>286</v>
      </c>
      <c r="J108" s="83">
        <v>368</v>
      </c>
      <c r="K108" s="83">
        <v>355</v>
      </c>
      <c r="L108" s="84">
        <v>290</v>
      </c>
      <c r="N108">
        <f t="shared" si="9"/>
        <v>81.25</v>
      </c>
      <c r="O108" s="83"/>
      <c r="P108" s="83"/>
      <c r="Q108" s="83"/>
      <c r="R108" s="83"/>
      <c r="S108" s="84"/>
    </row>
    <row r="109" spans="1:19" ht="20">
      <c r="A109" s="50" t="s">
        <v>86</v>
      </c>
      <c r="B109" s="91">
        <v>222</v>
      </c>
      <c r="C109" s="91">
        <v>291</v>
      </c>
      <c r="D109" s="91">
        <v>373</v>
      </c>
      <c r="E109" s="93">
        <v>328</v>
      </c>
      <c r="F109" s="84">
        <v>323</v>
      </c>
      <c r="G109" s="83">
        <v>339</v>
      </c>
      <c r="H109" s="83">
        <v>419</v>
      </c>
      <c r="I109" s="83">
        <v>380</v>
      </c>
      <c r="J109" s="83">
        <v>335</v>
      </c>
      <c r="K109" s="83">
        <v>445</v>
      </c>
      <c r="L109" s="84">
        <v>520</v>
      </c>
      <c r="N109">
        <f t="shared" si="9"/>
        <v>134.22999999999999</v>
      </c>
      <c r="O109" s="83"/>
      <c r="P109" s="83"/>
      <c r="Q109" s="83"/>
      <c r="R109" s="83"/>
      <c r="S109" s="84"/>
    </row>
    <row r="110" spans="1:19" ht="20">
      <c r="A110" s="60" t="s">
        <v>142</v>
      </c>
      <c r="B110" s="91">
        <v>224</v>
      </c>
      <c r="C110" s="91">
        <v>223</v>
      </c>
      <c r="D110" s="91">
        <v>291</v>
      </c>
      <c r="E110" s="93">
        <v>309</v>
      </c>
      <c r="F110" s="84">
        <v>385</v>
      </c>
      <c r="G110" s="83">
        <v>640</v>
      </c>
      <c r="H110" s="83">
        <v>740</v>
      </c>
      <c r="I110" s="83">
        <v>849</v>
      </c>
      <c r="J110" s="83">
        <v>922</v>
      </c>
      <c r="K110" s="83">
        <v>980</v>
      </c>
      <c r="L110" s="84">
        <v>1180</v>
      </c>
      <c r="N110">
        <f t="shared" si="9"/>
        <v>426.79</v>
      </c>
      <c r="O110" s="38"/>
      <c r="P110" s="38"/>
      <c r="Q110" s="38"/>
      <c r="R110" s="38"/>
      <c r="S110" s="38"/>
    </row>
    <row r="111" spans="1:19" ht="20">
      <c r="A111" s="50" t="s">
        <v>87</v>
      </c>
      <c r="B111" s="91">
        <v>207</v>
      </c>
      <c r="C111" s="91">
        <v>193</v>
      </c>
      <c r="D111" s="91">
        <v>180</v>
      </c>
      <c r="E111" s="93">
        <v>272</v>
      </c>
      <c r="F111" s="84">
        <v>354</v>
      </c>
      <c r="G111" s="83">
        <v>377</v>
      </c>
      <c r="H111" s="83">
        <v>247</v>
      </c>
      <c r="I111" s="83">
        <v>406</v>
      </c>
      <c r="J111" s="83">
        <v>382</v>
      </c>
      <c r="K111" s="83">
        <v>420</v>
      </c>
      <c r="L111" s="84">
        <v>490</v>
      </c>
      <c r="N111">
        <f t="shared" si="9"/>
        <v>136.71</v>
      </c>
      <c r="O111" s="83"/>
      <c r="P111" s="83"/>
      <c r="Q111" s="83"/>
      <c r="R111" s="83"/>
      <c r="S111" s="84"/>
    </row>
    <row r="112" spans="1:19" ht="20">
      <c r="A112" s="50" t="s">
        <v>88</v>
      </c>
      <c r="B112" s="91">
        <v>237</v>
      </c>
      <c r="C112" s="91">
        <v>244</v>
      </c>
      <c r="D112" s="91">
        <v>279</v>
      </c>
      <c r="E112" s="93">
        <v>291</v>
      </c>
      <c r="F112" s="84">
        <v>346</v>
      </c>
      <c r="G112" s="83">
        <v>369</v>
      </c>
      <c r="H112" s="83">
        <v>384</v>
      </c>
      <c r="I112" s="83">
        <v>422</v>
      </c>
      <c r="J112" s="83">
        <v>544</v>
      </c>
      <c r="K112" s="83">
        <v>540</v>
      </c>
      <c r="L112" s="84">
        <v>595</v>
      </c>
      <c r="N112">
        <f t="shared" si="9"/>
        <v>151.05000000000001</v>
      </c>
      <c r="O112" s="83"/>
      <c r="P112" s="83"/>
      <c r="Q112" s="83"/>
      <c r="R112" s="83"/>
      <c r="S112" s="84"/>
    </row>
    <row r="113" spans="1:19" ht="20">
      <c r="A113" s="50" t="s">
        <v>89</v>
      </c>
      <c r="B113" s="91">
        <v>103</v>
      </c>
      <c r="C113" s="91">
        <v>140</v>
      </c>
      <c r="D113" s="91">
        <v>143</v>
      </c>
      <c r="E113" s="93">
        <v>273</v>
      </c>
      <c r="F113" s="84">
        <v>277</v>
      </c>
      <c r="G113" s="83">
        <v>342</v>
      </c>
      <c r="H113" s="83">
        <v>414</v>
      </c>
      <c r="I113" s="83">
        <v>413</v>
      </c>
      <c r="J113" s="83">
        <v>412</v>
      </c>
      <c r="K113" s="83">
        <v>390</v>
      </c>
      <c r="L113" s="84">
        <v>310</v>
      </c>
      <c r="N113">
        <f t="shared" si="9"/>
        <v>200.97</v>
      </c>
      <c r="O113" s="83"/>
      <c r="P113" s="83"/>
      <c r="Q113" s="83"/>
      <c r="R113" s="83"/>
      <c r="S113" s="84"/>
    </row>
    <row r="114" spans="1:19" ht="20">
      <c r="A114" s="50" t="s">
        <v>90</v>
      </c>
      <c r="B114" s="91">
        <v>244</v>
      </c>
      <c r="C114" s="91">
        <v>288</v>
      </c>
      <c r="D114" s="91">
        <v>423</v>
      </c>
      <c r="E114" s="93">
        <v>442</v>
      </c>
      <c r="F114" s="84">
        <v>474</v>
      </c>
      <c r="G114" s="83">
        <v>471</v>
      </c>
      <c r="H114" s="83">
        <v>509</v>
      </c>
      <c r="I114" s="83">
        <v>402</v>
      </c>
      <c r="J114" s="83">
        <v>558</v>
      </c>
      <c r="K114" s="83">
        <v>565</v>
      </c>
      <c r="L114" s="84">
        <v>500</v>
      </c>
      <c r="N114">
        <f t="shared" si="9"/>
        <v>104.92</v>
      </c>
      <c r="O114" s="83"/>
      <c r="P114" s="83"/>
      <c r="Q114" s="83"/>
      <c r="R114" s="83"/>
      <c r="S114" s="84"/>
    </row>
    <row r="115" spans="1:19" ht="20">
      <c r="A115" s="50" t="s">
        <v>91</v>
      </c>
      <c r="B115" s="91">
        <v>178</v>
      </c>
      <c r="C115" s="91">
        <v>158</v>
      </c>
      <c r="D115" s="91">
        <v>265</v>
      </c>
      <c r="E115" s="93">
        <v>191</v>
      </c>
      <c r="F115" s="84">
        <v>287</v>
      </c>
      <c r="G115" s="83">
        <v>284</v>
      </c>
      <c r="H115" s="83">
        <v>310</v>
      </c>
      <c r="I115" s="83">
        <v>330</v>
      </c>
      <c r="J115" s="83">
        <v>381</v>
      </c>
      <c r="K115" s="83">
        <v>490</v>
      </c>
      <c r="L115" s="84">
        <v>600</v>
      </c>
      <c r="N115">
        <f t="shared" si="9"/>
        <v>237.08</v>
      </c>
      <c r="O115" s="83"/>
      <c r="P115" s="83"/>
      <c r="Q115" s="83"/>
      <c r="R115" s="83"/>
      <c r="S115" s="84"/>
    </row>
    <row r="116" spans="1:19" ht="20">
      <c r="A116" s="50" t="s">
        <v>92</v>
      </c>
      <c r="B116" s="91">
        <v>169</v>
      </c>
      <c r="C116" s="91">
        <v>211</v>
      </c>
      <c r="D116" s="91">
        <v>196</v>
      </c>
      <c r="E116" s="93">
        <v>262</v>
      </c>
      <c r="F116" s="84">
        <v>322</v>
      </c>
      <c r="G116" s="83">
        <v>454</v>
      </c>
      <c r="H116" s="83">
        <v>525</v>
      </c>
      <c r="I116" s="83">
        <v>572</v>
      </c>
      <c r="J116" s="83">
        <v>502</v>
      </c>
      <c r="K116" s="83">
        <v>455</v>
      </c>
      <c r="L116" s="84">
        <v>395</v>
      </c>
      <c r="N116">
        <f t="shared" si="9"/>
        <v>133.72999999999999</v>
      </c>
      <c r="O116" s="83"/>
      <c r="P116" s="83"/>
      <c r="Q116" s="83"/>
      <c r="R116" s="83"/>
      <c r="S116" s="84"/>
    </row>
    <row r="117" spans="1:19" ht="20">
      <c r="A117" s="50" t="s">
        <v>93</v>
      </c>
      <c r="B117" s="91">
        <v>80</v>
      </c>
      <c r="C117" s="91">
        <v>94</v>
      </c>
      <c r="D117" s="91">
        <v>75</v>
      </c>
      <c r="E117" s="93">
        <v>126</v>
      </c>
      <c r="F117" s="84">
        <v>111</v>
      </c>
      <c r="G117" s="83">
        <v>142</v>
      </c>
      <c r="H117" s="83">
        <v>134</v>
      </c>
      <c r="I117" s="83">
        <v>162</v>
      </c>
      <c r="J117" s="83">
        <v>182</v>
      </c>
      <c r="K117" s="83">
        <v>235</v>
      </c>
      <c r="L117" s="84">
        <v>315</v>
      </c>
      <c r="N117">
        <f t="shared" si="9"/>
        <v>293.75</v>
      </c>
      <c r="O117" s="83"/>
      <c r="P117" s="83"/>
      <c r="Q117" s="83"/>
      <c r="R117" s="83"/>
      <c r="S117" s="84"/>
    </row>
    <row r="118" spans="1:19" ht="20">
      <c r="A118" s="50" t="s">
        <v>94</v>
      </c>
      <c r="B118" s="91">
        <v>106</v>
      </c>
      <c r="C118" s="91">
        <v>105</v>
      </c>
      <c r="D118" s="91">
        <v>76</v>
      </c>
      <c r="E118" s="93">
        <v>107</v>
      </c>
      <c r="F118" s="84">
        <v>98</v>
      </c>
      <c r="G118" s="83">
        <v>138</v>
      </c>
      <c r="H118" s="83">
        <v>150</v>
      </c>
      <c r="I118" s="83">
        <v>175</v>
      </c>
      <c r="J118" s="83">
        <v>243</v>
      </c>
      <c r="K118" s="83">
        <v>245</v>
      </c>
      <c r="L118" s="84">
        <v>265</v>
      </c>
      <c r="N118">
        <f t="shared" si="9"/>
        <v>150</v>
      </c>
      <c r="O118" s="83"/>
      <c r="P118" s="83"/>
      <c r="Q118" s="83"/>
      <c r="R118" s="83"/>
      <c r="S118" s="84"/>
    </row>
    <row r="119" spans="1:19" ht="20">
      <c r="A119" s="50" t="s">
        <v>95</v>
      </c>
      <c r="B119" s="91">
        <v>154</v>
      </c>
      <c r="C119" s="91">
        <v>142</v>
      </c>
      <c r="D119" s="91">
        <v>174</v>
      </c>
      <c r="E119" s="93">
        <v>221</v>
      </c>
      <c r="F119" s="84">
        <v>243</v>
      </c>
      <c r="G119" s="83">
        <v>199</v>
      </c>
      <c r="H119" s="83">
        <v>270</v>
      </c>
      <c r="I119" s="83">
        <v>274</v>
      </c>
      <c r="J119" s="83">
        <v>265</v>
      </c>
      <c r="K119" s="83">
        <v>285</v>
      </c>
      <c r="L119" s="84">
        <v>335</v>
      </c>
      <c r="N119">
        <f t="shared" si="9"/>
        <v>117.53</v>
      </c>
      <c r="O119" s="83"/>
      <c r="P119" s="83"/>
      <c r="Q119" s="83"/>
      <c r="R119" s="83"/>
      <c r="S119" s="84"/>
    </row>
    <row r="120" spans="1:19" ht="20">
      <c r="A120" s="50" t="s">
        <v>96</v>
      </c>
      <c r="B120" s="91">
        <v>149</v>
      </c>
      <c r="C120" s="91">
        <v>173</v>
      </c>
      <c r="D120" s="91">
        <v>145</v>
      </c>
      <c r="E120" s="93">
        <v>216</v>
      </c>
      <c r="F120" s="84">
        <v>218</v>
      </c>
      <c r="G120" s="83">
        <v>221</v>
      </c>
      <c r="H120" s="83">
        <v>253</v>
      </c>
      <c r="I120" s="83">
        <v>368</v>
      </c>
      <c r="J120" s="83">
        <v>391</v>
      </c>
      <c r="K120" s="83">
        <v>465</v>
      </c>
      <c r="L120" s="84">
        <v>405</v>
      </c>
      <c r="N120">
        <f t="shared" si="9"/>
        <v>171.81</v>
      </c>
      <c r="O120" s="83"/>
      <c r="P120" s="83"/>
      <c r="Q120" s="83"/>
      <c r="R120" s="83"/>
      <c r="S120" s="84"/>
    </row>
    <row r="121" spans="1:19" ht="20">
      <c r="A121" s="50" t="s">
        <v>97</v>
      </c>
      <c r="B121" s="91">
        <v>210</v>
      </c>
      <c r="C121" s="91">
        <v>276</v>
      </c>
      <c r="D121" s="91">
        <v>293</v>
      </c>
      <c r="E121" s="93">
        <v>393</v>
      </c>
      <c r="F121" s="84">
        <v>459</v>
      </c>
      <c r="G121" s="83">
        <v>521</v>
      </c>
      <c r="H121" s="83">
        <v>604</v>
      </c>
      <c r="I121" s="83">
        <v>561</v>
      </c>
      <c r="J121" s="83">
        <v>489</v>
      </c>
      <c r="K121" s="83">
        <v>510</v>
      </c>
      <c r="L121" s="84">
        <v>565</v>
      </c>
      <c r="N121">
        <f t="shared" si="9"/>
        <v>169.05</v>
      </c>
      <c r="O121" s="83"/>
      <c r="P121" s="83"/>
      <c r="Q121" s="83"/>
      <c r="R121" s="83"/>
      <c r="S121" s="84"/>
    </row>
    <row r="122" spans="1:19" ht="20">
      <c r="A122" s="50" t="s">
        <v>98</v>
      </c>
      <c r="B122" s="91">
        <v>120</v>
      </c>
      <c r="C122" s="91">
        <v>111</v>
      </c>
      <c r="D122" s="91">
        <v>174</v>
      </c>
      <c r="E122" s="93">
        <v>156</v>
      </c>
      <c r="F122" s="84">
        <v>176</v>
      </c>
      <c r="G122" s="83">
        <v>205</v>
      </c>
      <c r="H122" s="83">
        <v>253</v>
      </c>
      <c r="I122" s="83">
        <v>300</v>
      </c>
      <c r="J122" s="83">
        <v>282</v>
      </c>
      <c r="K122" s="83">
        <v>285</v>
      </c>
      <c r="L122" s="84">
        <v>380</v>
      </c>
      <c r="N122">
        <f t="shared" si="9"/>
        <v>216.67</v>
      </c>
      <c r="O122" s="83"/>
      <c r="P122" s="83"/>
      <c r="Q122" s="83"/>
      <c r="R122" s="83"/>
      <c r="S122" s="84"/>
    </row>
    <row r="123" spans="1:19" ht="20">
      <c r="A123" s="50" t="s">
        <v>99</v>
      </c>
      <c r="B123" s="91">
        <v>88</v>
      </c>
      <c r="C123" s="91">
        <v>88</v>
      </c>
      <c r="D123" s="91">
        <v>105</v>
      </c>
      <c r="E123" s="93">
        <v>133</v>
      </c>
      <c r="F123" s="84">
        <v>165</v>
      </c>
      <c r="G123" s="83">
        <v>153</v>
      </c>
      <c r="H123" s="83">
        <v>118</v>
      </c>
      <c r="I123" s="83">
        <v>126</v>
      </c>
      <c r="J123" s="83">
        <v>147</v>
      </c>
      <c r="K123" s="83">
        <v>200</v>
      </c>
      <c r="L123" s="84">
        <v>355</v>
      </c>
      <c r="N123">
        <f t="shared" si="9"/>
        <v>303.41000000000003</v>
      </c>
      <c r="O123" s="83"/>
      <c r="P123" s="83"/>
      <c r="Q123" s="83"/>
      <c r="R123" s="83"/>
      <c r="S123" s="84"/>
    </row>
    <row r="124" spans="1:19" ht="20">
      <c r="A124" s="50" t="s">
        <v>100</v>
      </c>
      <c r="B124" s="91">
        <v>306</v>
      </c>
      <c r="C124" s="91">
        <v>386</v>
      </c>
      <c r="D124" s="91">
        <v>331</v>
      </c>
      <c r="E124" s="93">
        <v>382</v>
      </c>
      <c r="F124" s="84">
        <v>651</v>
      </c>
      <c r="G124" s="83">
        <v>595</v>
      </c>
      <c r="H124" s="83">
        <v>642</v>
      </c>
      <c r="I124" s="83">
        <v>606</v>
      </c>
      <c r="J124" s="83">
        <v>589</v>
      </c>
      <c r="K124" s="83">
        <v>610</v>
      </c>
      <c r="L124" s="84">
        <v>805</v>
      </c>
      <c r="N124">
        <f t="shared" si="9"/>
        <v>163.07</v>
      </c>
      <c r="O124" s="83"/>
      <c r="P124" s="83"/>
      <c r="Q124" s="83"/>
      <c r="R124" s="83"/>
      <c r="S124" s="84"/>
    </row>
    <row r="125" spans="1:19" ht="20">
      <c r="A125" s="50" t="s">
        <v>101</v>
      </c>
      <c r="B125" s="91">
        <v>234</v>
      </c>
      <c r="C125" s="91">
        <v>250</v>
      </c>
      <c r="D125" s="91">
        <v>313</v>
      </c>
      <c r="E125" s="93">
        <v>336</v>
      </c>
      <c r="F125" s="84">
        <v>468</v>
      </c>
      <c r="G125" s="83">
        <v>497</v>
      </c>
      <c r="H125" s="83">
        <v>425</v>
      </c>
      <c r="I125" s="83">
        <v>440</v>
      </c>
      <c r="J125" s="83">
        <v>441</v>
      </c>
      <c r="K125" s="83">
        <v>420</v>
      </c>
      <c r="L125" s="84">
        <v>555</v>
      </c>
      <c r="N125">
        <f t="shared" si="9"/>
        <v>137.18</v>
      </c>
      <c r="O125" s="83"/>
      <c r="P125" s="83"/>
      <c r="Q125" s="83"/>
      <c r="R125" s="83"/>
      <c r="S125" s="84"/>
    </row>
    <row r="126" spans="1:19" ht="20">
      <c r="A126" s="50" t="s">
        <v>102</v>
      </c>
      <c r="B126" s="91">
        <v>181</v>
      </c>
      <c r="C126" s="91">
        <v>175</v>
      </c>
      <c r="D126" s="91">
        <v>216</v>
      </c>
      <c r="E126" s="93">
        <v>288</v>
      </c>
      <c r="F126" s="84">
        <v>371</v>
      </c>
      <c r="G126" s="83">
        <v>657</v>
      </c>
      <c r="H126" s="83">
        <v>662</v>
      </c>
      <c r="I126" s="83">
        <v>763</v>
      </c>
      <c r="J126" s="83">
        <v>801</v>
      </c>
      <c r="K126" s="83">
        <v>710</v>
      </c>
      <c r="L126" s="84">
        <v>820</v>
      </c>
      <c r="N126">
        <f t="shared" si="9"/>
        <v>353.04</v>
      </c>
      <c r="O126" s="83"/>
      <c r="P126" s="83"/>
      <c r="Q126" s="83"/>
      <c r="R126" s="83"/>
      <c r="S126" s="84"/>
    </row>
    <row r="127" spans="1:19" ht="20">
      <c r="A127" s="50" t="s">
        <v>103</v>
      </c>
      <c r="B127" s="91">
        <v>115</v>
      </c>
      <c r="C127" s="91">
        <v>122</v>
      </c>
      <c r="D127" s="91">
        <v>126</v>
      </c>
      <c r="E127" s="93">
        <v>149</v>
      </c>
      <c r="F127" s="84">
        <v>162</v>
      </c>
      <c r="G127" s="83">
        <v>170</v>
      </c>
      <c r="H127" s="83">
        <v>179</v>
      </c>
      <c r="I127" s="83">
        <v>178</v>
      </c>
      <c r="J127" s="83">
        <v>227</v>
      </c>
      <c r="K127" s="83">
        <v>245</v>
      </c>
      <c r="L127" s="84">
        <v>270</v>
      </c>
      <c r="N127">
        <f t="shared" si="9"/>
        <v>134.78</v>
      </c>
      <c r="O127" s="83"/>
      <c r="P127" s="83"/>
      <c r="Q127" s="83"/>
      <c r="R127" s="83"/>
      <c r="S127" s="84"/>
    </row>
    <row r="128" spans="1:19" ht="20">
      <c r="A128" s="50" t="s">
        <v>104</v>
      </c>
      <c r="B128" s="91">
        <v>114</v>
      </c>
      <c r="C128" s="91">
        <v>157</v>
      </c>
      <c r="D128" s="91">
        <v>119</v>
      </c>
      <c r="E128" s="93">
        <v>132</v>
      </c>
      <c r="F128" s="84">
        <v>151</v>
      </c>
      <c r="G128" s="83">
        <v>152</v>
      </c>
      <c r="H128" s="83">
        <v>165</v>
      </c>
      <c r="I128" s="83">
        <v>171</v>
      </c>
      <c r="J128" s="83">
        <v>177</v>
      </c>
      <c r="K128" s="83">
        <v>250</v>
      </c>
      <c r="L128" s="84">
        <v>285</v>
      </c>
      <c r="N128">
        <f t="shared" si="9"/>
        <v>150</v>
      </c>
      <c r="O128" s="83"/>
      <c r="P128" s="83"/>
      <c r="Q128" s="83"/>
      <c r="R128" s="83"/>
      <c r="S128" s="84"/>
    </row>
    <row r="129" spans="1:19" ht="20">
      <c r="A129" s="50" t="s">
        <v>105</v>
      </c>
      <c r="B129" s="91">
        <v>374</v>
      </c>
      <c r="C129" s="91">
        <v>260</v>
      </c>
      <c r="D129" s="91">
        <v>268</v>
      </c>
      <c r="E129" s="93">
        <v>346</v>
      </c>
      <c r="F129" s="84">
        <v>486</v>
      </c>
      <c r="G129" s="83">
        <v>518</v>
      </c>
      <c r="H129" s="83">
        <v>525</v>
      </c>
      <c r="I129" s="83">
        <v>572</v>
      </c>
      <c r="J129" s="83">
        <v>525</v>
      </c>
      <c r="K129" s="83">
        <v>550</v>
      </c>
      <c r="L129" s="84">
        <v>825</v>
      </c>
      <c r="N129">
        <f t="shared" si="9"/>
        <v>120.59</v>
      </c>
      <c r="O129" s="83"/>
      <c r="P129" s="83"/>
      <c r="Q129" s="83"/>
      <c r="R129" s="83"/>
      <c r="S129" s="84"/>
    </row>
    <row r="130" spans="1:19" ht="20">
      <c r="A130" s="51" t="s">
        <v>143</v>
      </c>
      <c r="B130" s="91">
        <v>206</v>
      </c>
      <c r="C130" s="91">
        <v>220</v>
      </c>
      <c r="D130" s="91">
        <v>294</v>
      </c>
      <c r="E130" s="93">
        <v>281</v>
      </c>
      <c r="F130" s="84">
        <v>301</v>
      </c>
      <c r="G130" s="83">
        <v>294</v>
      </c>
      <c r="H130" s="83">
        <v>355</v>
      </c>
      <c r="I130" s="83">
        <v>374</v>
      </c>
      <c r="J130" s="83">
        <v>353</v>
      </c>
      <c r="K130" s="83">
        <v>415</v>
      </c>
      <c r="L130" s="84">
        <v>520</v>
      </c>
      <c r="N130">
        <f t="shared" si="9"/>
        <v>152.43</v>
      </c>
      <c r="O130" s="38"/>
      <c r="P130" s="38"/>
      <c r="Q130" s="38"/>
      <c r="R130" s="38"/>
      <c r="S130" s="38"/>
    </row>
    <row r="131" spans="1:19" ht="20">
      <c r="A131" s="50" t="s">
        <v>106</v>
      </c>
      <c r="B131" s="91">
        <v>152</v>
      </c>
      <c r="C131" s="91">
        <v>196</v>
      </c>
      <c r="D131" s="91">
        <v>262</v>
      </c>
      <c r="E131" s="93">
        <v>309</v>
      </c>
      <c r="F131" s="84">
        <v>462</v>
      </c>
      <c r="G131" s="83">
        <v>538</v>
      </c>
      <c r="H131" s="83">
        <v>638</v>
      </c>
      <c r="I131" s="83">
        <v>754</v>
      </c>
      <c r="J131" s="83">
        <v>900</v>
      </c>
      <c r="K131" s="83">
        <v>795</v>
      </c>
      <c r="L131" s="84">
        <v>1025</v>
      </c>
      <c r="N131">
        <f t="shared" si="9"/>
        <v>574.34</v>
      </c>
      <c r="O131" s="83"/>
      <c r="P131" s="83"/>
      <c r="Q131" s="83"/>
      <c r="R131" s="83"/>
      <c r="S131" s="84"/>
    </row>
    <row r="132" spans="1:19" ht="20">
      <c r="A132" s="50" t="s">
        <v>107</v>
      </c>
      <c r="B132" s="91">
        <v>145</v>
      </c>
      <c r="C132" s="91">
        <v>178</v>
      </c>
      <c r="D132" s="91">
        <v>235</v>
      </c>
      <c r="E132" s="93">
        <v>278</v>
      </c>
      <c r="F132" s="84">
        <v>327</v>
      </c>
      <c r="G132" s="83">
        <v>246</v>
      </c>
      <c r="H132" s="83">
        <v>269</v>
      </c>
      <c r="I132" s="83">
        <v>274</v>
      </c>
      <c r="J132" s="83">
        <v>389</v>
      </c>
      <c r="K132" s="83">
        <v>285</v>
      </c>
      <c r="L132" s="84">
        <v>395</v>
      </c>
      <c r="N132">
        <f t="shared" si="9"/>
        <v>172.41</v>
      </c>
      <c r="O132" s="83"/>
      <c r="P132" s="83"/>
      <c r="Q132" s="83"/>
      <c r="R132" s="83"/>
      <c r="S132" s="84"/>
    </row>
    <row r="133" spans="1:19" ht="20">
      <c r="A133" s="50" t="s">
        <v>108</v>
      </c>
      <c r="B133" s="91">
        <v>180</v>
      </c>
      <c r="C133" s="91">
        <v>222</v>
      </c>
      <c r="D133" s="91">
        <v>263</v>
      </c>
      <c r="E133" s="93">
        <v>263</v>
      </c>
      <c r="F133" s="84">
        <v>300</v>
      </c>
      <c r="G133" s="83">
        <v>354</v>
      </c>
      <c r="H133" s="83">
        <v>355</v>
      </c>
      <c r="I133" s="83">
        <v>354</v>
      </c>
      <c r="J133" s="83">
        <v>343</v>
      </c>
      <c r="K133" s="83">
        <v>395</v>
      </c>
      <c r="L133" s="84">
        <v>605</v>
      </c>
      <c r="N133">
        <f t="shared" ref="N133:N169" si="14">ROUND(100*(L133-B133)/B133, 2)</f>
        <v>236.11</v>
      </c>
      <c r="O133" s="83"/>
      <c r="P133" s="83"/>
      <c r="Q133" s="83"/>
      <c r="R133" s="83"/>
      <c r="S133" s="84"/>
    </row>
    <row r="134" spans="1:19" ht="20">
      <c r="A134" s="50" t="s">
        <v>109</v>
      </c>
      <c r="B134" s="91">
        <v>198</v>
      </c>
      <c r="C134" s="91">
        <v>224</v>
      </c>
      <c r="D134" s="91">
        <v>216</v>
      </c>
      <c r="E134" s="93">
        <v>251</v>
      </c>
      <c r="F134" s="84">
        <v>255</v>
      </c>
      <c r="G134" s="83">
        <v>263</v>
      </c>
      <c r="H134" s="83">
        <v>337</v>
      </c>
      <c r="I134" s="83">
        <v>309</v>
      </c>
      <c r="J134" s="83">
        <v>452</v>
      </c>
      <c r="K134" s="83">
        <v>510</v>
      </c>
      <c r="L134" s="84">
        <v>670</v>
      </c>
      <c r="N134">
        <f t="shared" si="14"/>
        <v>238.38</v>
      </c>
      <c r="O134" s="83"/>
      <c r="P134" s="83"/>
      <c r="Q134" s="83"/>
      <c r="R134" s="83"/>
      <c r="S134" s="84"/>
    </row>
    <row r="135" spans="1:19" ht="20">
      <c r="A135" s="89" t="s">
        <v>160</v>
      </c>
      <c r="B135" s="98">
        <f>B103-SUM(B104:B134)</f>
        <v>0</v>
      </c>
      <c r="C135" s="98">
        <f t="shared" ref="C135:F135" si="15">C103-SUM(C104:C134)</f>
        <v>0</v>
      </c>
      <c r="D135" s="98">
        <f t="shared" si="15"/>
        <v>0</v>
      </c>
      <c r="E135" s="98">
        <f t="shared" si="15"/>
        <v>0</v>
      </c>
      <c r="F135" s="98">
        <f t="shared" si="15"/>
        <v>0</v>
      </c>
      <c r="G135" s="37">
        <f t="shared" ref="G135:L135" si="16">G103-SUM(G104:G134)</f>
        <v>0</v>
      </c>
      <c r="H135" s="37">
        <f t="shared" si="16"/>
        <v>0</v>
      </c>
      <c r="I135" s="37">
        <f t="shared" si="16"/>
        <v>0</v>
      </c>
      <c r="J135" s="37">
        <f t="shared" si="16"/>
        <v>0</v>
      </c>
      <c r="K135" s="37">
        <f t="shared" si="16"/>
        <v>0</v>
      </c>
      <c r="L135" s="37">
        <f t="shared" si="16"/>
        <v>0</v>
      </c>
    </row>
    <row r="136" spans="1:19" ht="20">
      <c r="A136" s="47"/>
      <c r="G136" s="83"/>
      <c r="H136" s="83"/>
      <c r="I136" s="83"/>
      <c r="J136" s="83"/>
      <c r="K136" s="83"/>
      <c r="L136" s="84"/>
    </row>
    <row r="137" spans="1:19" ht="20">
      <c r="A137" s="49" t="s">
        <v>7</v>
      </c>
      <c r="B137" s="96">
        <v>3978</v>
      </c>
      <c r="C137" s="96">
        <v>4047</v>
      </c>
      <c r="D137" s="96">
        <v>4820</v>
      </c>
      <c r="E137" s="97">
        <v>6547</v>
      </c>
      <c r="F137" s="88">
        <v>6308</v>
      </c>
      <c r="G137" s="87">
        <v>7587</v>
      </c>
      <c r="H137" s="87">
        <v>7855</v>
      </c>
      <c r="I137" s="87">
        <v>8774</v>
      </c>
      <c r="J137" s="87">
        <v>8911</v>
      </c>
      <c r="K137" s="87">
        <v>9595</v>
      </c>
      <c r="L137" s="88">
        <v>9720</v>
      </c>
      <c r="N137">
        <f t="shared" si="14"/>
        <v>144.34</v>
      </c>
      <c r="O137" s="99"/>
      <c r="P137" s="99"/>
      <c r="Q137" s="99"/>
      <c r="R137" s="99"/>
      <c r="S137" s="25"/>
    </row>
    <row r="138" spans="1:19" ht="20">
      <c r="A138" s="50" t="s">
        <v>110</v>
      </c>
      <c r="B138" s="91">
        <v>466</v>
      </c>
      <c r="C138" s="91">
        <v>346</v>
      </c>
      <c r="D138" s="91">
        <v>329</v>
      </c>
      <c r="E138" s="93">
        <v>386</v>
      </c>
      <c r="F138" s="84">
        <v>437</v>
      </c>
      <c r="G138" s="83">
        <v>516</v>
      </c>
      <c r="H138" s="83">
        <v>500</v>
      </c>
      <c r="I138" s="83">
        <v>619</v>
      </c>
      <c r="J138" s="83">
        <v>577</v>
      </c>
      <c r="K138" s="83">
        <v>620</v>
      </c>
      <c r="L138" s="84">
        <v>455</v>
      </c>
      <c r="N138">
        <f t="shared" si="14"/>
        <v>-2.36</v>
      </c>
      <c r="O138" s="91"/>
      <c r="P138" s="91"/>
      <c r="Q138" s="93"/>
      <c r="R138" s="84"/>
      <c r="S138" s="84"/>
    </row>
    <row r="139" spans="1:19" ht="20">
      <c r="A139" s="50" t="s">
        <v>111</v>
      </c>
      <c r="B139" s="91">
        <v>81</v>
      </c>
      <c r="C139" s="91">
        <v>77</v>
      </c>
      <c r="D139" s="91">
        <v>106</v>
      </c>
      <c r="E139" s="93">
        <v>160</v>
      </c>
      <c r="F139" s="84">
        <v>175</v>
      </c>
      <c r="G139" s="83">
        <v>253</v>
      </c>
      <c r="H139" s="83">
        <v>309</v>
      </c>
      <c r="I139" s="83">
        <v>378</v>
      </c>
      <c r="J139" s="83">
        <v>363</v>
      </c>
      <c r="K139" s="83">
        <v>430</v>
      </c>
      <c r="L139" s="84">
        <v>440</v>
      </c>
      <c r="N139">
        <f t="shared" si="14"/>
        <v>443.21</v>
      </c>
      <c r="O139" s="91"/>
      <c r="P139" s="91"/>
      <c r="Q139" s="93"/>
      <c r="R139" s="84"/>
      <c r="S139" s="84"/>
    </row>
    <row r="140" spans="1:19" ht="20">
      <c r="A140" s="64" t="s">
        <v>141</v>
      </c>
      <c r="B140" s="91">
        <v>134</v>
      </c>
      <c r="C140" s="91">
        <v>149</v>
      </c>
      <c r="D140" s="91">
        <v>130</v>
      </c>
      <c r="E140" s="93">
        <v>176</v>
      </c>
      <c r="F140" s="84">
        <v>204</v>
      </c>
      <c r="G140" s="83">
        <v>437</v>
      </c>
      <c r="H140" s="83">
        <v>529</v>
      </c>
      <c r="I140" s="83">
        <v>853</v>
      </c>
      <c r="J140" s="83">
        <v>923</v>
      </c>
      <c r="K140" s="83">
        <v>930</v>
      </c>
      <c r="L140" s="84">
        <v>905</v>
      </c>
      <c r="N140">
        <f t="shared" si="14"/>
        <v>575.37</v>
      </c>
      <c r="O140" s="84"/>
      <c r="P140" s="91"/>
      <c r="Q140" s="95"/>
      <c r="R140" s="84"/>
      <c r="S140" s="2"/>
    </row>
    <row r="141" spans="1:19" ht="20">
      <c r="A141" s="54" t="s">
        <v>112</v>
      </c>
      <c r="B141" s="91">
        <v>550</v>
      </c>
      <c r="C141" s="91">
        <v>598</v>
      </c>
      <c r="D141" s="91">
        <v>738</v>
      </c>
      <c r="E141" s="93">
        <v>723</v>
      </c>
      <c r="F141" s="84">
        <v>484</v>
      </c>
      <c r="G141" s="83">
        <v>644</v>
      </c>
      <c r="H141" s="83">
        <v>670</v>
      </c>
      <c r="I141" s="83">
        <v>710</v>
      </c>
      <c r="J141" s="83">
        <v>632</v>
      </c>
      <c r="K141" s="83">
        <v>770</v>
      </c>
      <c r="L141" s="84">
        <v>345</v>
      </c>
      <c r="N141">
        <f t="shared" si="14"/>
        <v>-37.270000000000003</v>
      </c>
      <c r="O141" s="83"/>
      <c r="P141" s="83"/>
      <c r="Q141" s="83"/>
      <c r="R141" s="83"/>
      <c r="S141" s="84"/>
    </row>
    <row r="142" spans="1:19" ht="20">
      <c r="A142" s="50" t="s">
        <v>113</v>
      </c>
      <c r="B142" s="91">
        <v>461</v>
      </c>
      <c r="C142" s="91">
        <v>469</v>
      </c>
      <c r="D142" s="91">
        <v>645</v>
      </c>
      <c r="E142" s="93">
        <v>872</v>
      </c>
      <c r="F142" s="84">
        <v>781</v>
      </c>
      <c r="G142" s="83">
        <v>1034</v>
      </c>
      <c r="H142" s="83">
        <v>1082</v>
      </c>
      <c r="I142" s="83">
        <v>1129</v>
      </c>
      <c r="J142" s="83">
        <v>1186</v>
      </c>
      <c r="K142" s="83">
        <v>1345</v>
      </c>
      <c r="L142" s="84">
        <v>1565</v>
      </c>
      <c r="N142">
        <f t="shared" si="14"/>
        <v>239.48</v>
      </c>
      <c r="O142" s="91"/>
      <c r="P142" s="91"/>
      <c r="Q142" s="93"/>
      <c r="R142" s="84"/>
      <c r="S142" s="84"/>
    </row>
    <row r="143" spans="1:19" ht="20">
      <c r="A143" s="50" t="s">
        <v>114</v>
      </c>
      <c r="B143" s="91">
        <v>80</v>
      </c>
      <c r="C143" s="91">
        <v>93</v>
      </c>
      <c r="D143" s="91">
        <v>127</v>
      </c>
      <c r="E143" s="93">
        <v>872</v>
      </c>
      <c r="F143" s="84">
        <v>145</v>
      </c>
      <c r="G143" s="83">
        <v>179</v>
      </c>
      <c r="H143" s="83">
        <v>190</v>
      </c>
      <c r="I143" s="83">
        <v>103</v>
      </c>
      <c r="J143" s="83">
        <v>120</v>
      </c>
      <c r="K143" s="83">
        <v>165</v>
      </c>
      <c r="L143" s="84">
        <v>240</v>
      </c>
      <c r="N143">
        <f t="shared" si="14"/>
        <v>200</v>
      </c>
      <c r="O143" s="91"/>
      <c r="P143" s="91"/>
      <c r="Q143" s="93"/>
      <c r="R143" s="84"/>
      <c r="S143" s="84"/>
    </row>
    <row r="144" spans="1:19" ht="20">
      <c r="A144" s="55" t="s">
        <v>115</v>
      </c>
      <c r="B144" s="91">
        <v>474</v>
      </c>
      <c r="C144" s="91">
        <v>528</v>
      </c>
      <c r="D144" s="91">
        <v>555</v>
      </c>
      <c r="E144" s="93">
        <v>680</v>
      </c>
      <c r="F144" s="84">
        <v>1157</v>
      </c>
      <c r="G144" s="83">
        <v>1271</v>
      </c>
      <c r="H144" s="83">
        <v>1268</v>
      </c>
      <c r="I144" s="83">
        <v>1180</v>
      </c>
      <c r="J144" s="83">
        <v>1154</v>
      </c>
      <c r="K144" s="83">
        <v>1120</v>
      </c>
      <c r="L144" s="84">
        <v>1090</v>
      </c>
      <c r="N144">
        <f t="shared" si="14"/>
        <v>129.96</v>
      </c>
      <c r="O144" s="83"/>
      <c r="P144" s="83"/>
      <c r="Q144" s="83"/>
      <c r="R144" s="83"/>
      <c r="S144" s="84"/>
    </row>
    <row r="145" spans="1:19" ht="20">
      <c r="A145" s="50" t="s">
        <v>116</v>
      </c>
      <c r="B145" s="91">
        <v>198</v>
      </c>
      <c r="C145" s="91">
        <v>234</v>
      </c>
      <c r="D145" s="91">
        <v>251</v>
      </c>
      <c r="E145" s="93">
        <v>253</v>
      </c>
      <c r="F145" s="84">
        <v>251</v>
      </c>
      <c r="G145" s="83">
        <v>261</v>
      </c>
      <c r="H145" s="83">
        <v>295</v>
      </c>
      <c r="I145" s="83">
        <v>332</v>
      </c>
      <c r="J145" s="83">
        <v>296</v>
      </c>
      <c r="K145" s="83">
        <v>310</v>
      </c>
      <c r="L145" s="84">
        <v>210</v>
      </c>
      <c r="N145">
        <f t="shared" si="14"/>
        <v>6.06</v>
      </c>
      <c r="O145" s="91"/>
      <c r="P145" s="91"/>
      <c r="Q145" s="93"/>
      <c r="R145" s="84"/>
      <c r="S145" s="84"/>
    </row>
    <row r="146" spans="1:19" ht="20">
      <c r="A146" s="50" t="s">
        <v>117</v>
      </c>
      <c r="B146" s="91">
        <v>89</v>
      </c>
      <c r="C146" s="91">
        <v>155</v>
      </c>
      <c r="D146" s="91">
        <v>171</v>
      </c>
      <c r="E146" s="93">
        <v>166</v>
      </c>
      <c r="F146" s="84">
        <v>177</v>
      </c>
      <c r="G146" s="83">
        <v>218</v>
      </c>
      <c r="H146" s="83">
        <v>229</v>
      </c>
      <c r="I146" s="83">
        <v>304</v>
      </c>
      <c r="J146" s="83">
        <v>333</v>
      </c>
      <c r="K146" s="83">
        <v>310</v>
      </c>
      <c r="L146" s="84">
        <v>350</v>
      </c>
      <c r="N146">
        <f t="shared" si="14"/>
        <v>293.26</v>
      </c>
      <c r="O146" s="91"/>
      <c r="P146" s="91"/>
      <c r="Q146" s="93"/>
      <c r="R146" s="84"/>
      <c r="S146" s="84"/>
    </row>
    <row r="147" spans="1:19" ht="20">
      <c r="A147" s="65" t="s">
        <v>118</v>
      </c>
      <c r="B147" s="91">
        <v>250</v>
      </c>
      <c r="C147" s="91">
        <v>194</v>
      </c>
      <c r="D147" s="91">
        <v>332</v>
      </c>
      <c r="E147" s="93">
        <v>387</v>
      </c>
      <c r="F147" s="84">
        <v>473</v>
      </c>
      <c r="G147" s="83">
        <v>496</v>
      </c>
      <c r="H147" s="83">
        <v>493</v>
      </c>
      <c r="I147" s="83">
        <v>651</v>
      </c>
      <c r="J147" s="83">
        <v>802</v>
      </c>
      <c r="K147" s="83">
        <v>830</v>
      </c>
      <c r="L147" s="84">
        <v>795</v>
      </c>
      <c r="N147">
        <f t="shared" si="14"/>
        <v>218</v>
      </c>
      <c r="O147" s="91"/>
      <c r="P147" s="91"/>
      <c r="Q147" s="93"/>
      <c r="R147" s="84"/>
      <c r="S147" s="84"/>
    </row>
    <row r="148" spans="1:19" ht="20">
      <c r="A148" s="50" t="s">
        <v>119</v>
      </c>
      <c r="B148" s="91">
        <v>234</v>
      </c>
      <c r="C148" s="84">
        <v>263</v>
      </c>
      <c r="D148" s="91">
        <v>362</v>
      </c>
      <c r="E148" s="95">
        <v>450</v>
      </c>
      <c r="F148" s="84">
        <v>359</v>
      </c>
      <c r="G148" s="83">
        <v>415</v>
      </c>
      <c r="H148" s="83">
        <v>438</v>
      </c>
      <c r="I148" s="83">
        <v>438</v>
      </c>
      <c r="J148" s="83">
        <v>458</v>
      </c>
      <c r="K148" s="83">
        <v>505</v>
      </c>
      <c r="L148" s="84">
        <v>540</v>
      </c>
      <c r="N148">
        <f t="shared" si="14"/>
        <v>130.77000000000001</v>
      </c>
      <c r="O148" s="91"/>
      <c r="P148" s="91"/>
      <c r="Q148" s="93"/>
      <c r="R148" s="84"/>
      <c r="S148" s="84"/>
    </row>
    <row r="149" spans="1:19" ht="20">
      <c r="A149" s="50" t="s">
        <v>120</v>
      </c>
      <c r="B149" s="91">
        <v>141</v>
      </c>
      <c r="C149" s="91">
        <v>87</v>
      </c>
      <c r="D149" s="91">
        <v>166</v>
      </c>
      <c r="E149" s="93">
        <v>246</v>
      </c>
      <c r="F149" s="84">
        <v>261</v>
      </c>
      <c r="G149" s="83">
        <v>330</v>
      </c>
      <c r="H149" s="83">
        <v>354</v>
      </c>
      <c r="I149" s="83">
        <v>488</v>
      </c>
      <c r="J149" s="83">
        <v>550</v>
      </c>
      <c r="K149" s="83">
        <v>550</v>
      </c>
      <c r="L149" s="84">
        <v>675</v>
      </c>
      <c r="N149">
        <f t="shared" si="14"/>
        <v>378.72</v>
      </c>
      <c r="O149" s="91"/>
      <c r="P149" s="91"/>
      <c r="Q149" s="93"/>
      <c r="R149" s="84"/>
      <c r="S149" s="84"/>
    </row>
    <row r="150" spans="1:19" ht="20">
      <c r="A150" s="50" t="s">
        <v>121</v>
      </c>
      <c r="B150" s="91">
        <v>333</v>
      </c>
      <c r="C150" s="91">
        <v>346</v>
      </c>
      <c r="D150" s="91">
        <v>361</v>
      </c>
      <c r="E150" s="93">
        <v>522</v>
      </c>
      <c r="F150" s="84">
        <v>662</v>
      </c>
      <c r="G150" s="83">
        <v>795</v>
      </c>
      <c r="H150" s="83">
        <v>802</v>
      </c>
      <c r="I150" s="83">
        <v>733</v>
      </c>
      <c r="J150" s="83">
        <v>591</v>
      </c>
      <c r="K150" s="83">
        <v>710</v>
      </c>
      <c r="L150" s="84">
        <v>1055</v>
      </c>
      <c r="N150">
        <f t="shared" si="14"/>
        <v>216.82</v>
      </c>
      <c r="O150" s="91"/>
      <c r="P150" s="91"/>
      <c r="Q150" s="93"/>
      <c r="R150" s="84"/>
      <c r="S150" s="84"/>
    </row>
    <row r="151" spans="1:19" ht="20">
      <c r="A151" s="50" t="s">
        <v>122</v>
      </c>
      <c r="B151" s="91">
        <v>160</v>
      </c>
      <c r="C151" s="91">
        <v>190</v>
      </c>
      <c r="D151" s="91">
        <v>189</v>
      </c>
      <c r="E151" s="93">
        <v>203</v>
      </c>
      <c r="F151" s="84">
        <v>171</v>
      </c>
      <c r="G151" s="83">
        <v>74</v>
      </c>
      <c r="H151" s="83">
        <v>79</v>
      </c>
      <c r="I151" s="83">
        <v>114</v>
      </c>
      <c r="J151" s="83">
        <v>129</v>
      </c>
      <c r="K151" s="83">
        <v>150</v>
      </c>
      <c r="L151" s="84">
        <v>130</v>
      </c>
      <c r="N151">
        <f t="shared" si="14"/>
        <v>-18.75</v>
      </c>
      <c r="O151" s="91"/>
      <c r="P151" s="91"/>
      <c r="Q151" s="93"/>
      <c r="R151" s="84"/>
      <c r="S151" s="84"/>
    </row>
    <row r="152" spans="1:19" ht="20">
      <c r="A152" s="50" t="s">
        <v>123</v>
      </c>
      <c r="B152" s="91">
        <v>327</v>
      </c>
      <c r="C152" s="91">
        <v>318</v>
      </c>
      <c r="D152" s="91">
        <v>358</v>
      </c>
      <c r="E152" s="93">
        <v>451</v>
      </c>
      <c r="F152" s="84">
        <v>571</v>
      </c>
      <c r="G152" s="83">
        <v>664</v>
      </c>
      <c r="H152" s="83">
        <v>617</v>
      </c>
      <c r="I152" s="83">
        <v>742</v>
      </c>
      <c r="J152" s="83">
        <v>797</v>
      </c>
      <c r="K152" s="83">
        <v>850</v>
      </c>
      <c r="L152" s="84">
        <v>925</v>
      </c>
      <c r="N152">
        <f t="shared" si="14"/>
        <v>182.87</v>
      </c>
      <c r="O152" s="91"/>
      <c r="P152" s="91"/>
      <c r="Q152" s="93"/>
      <c r="R152" s="84"/>
      <c r="S152" s="84"/>
    </row>
    <row r="153" spans="1:19" ht="20">
      <c r="A153" s="89" t="s">
        <v>160</v>
      </c>
      <c r="B153" s="37">
        <f>B137-SUM(B138:B152)</f>
        <v>0</v>
      </c>
      <c r="C153" s="37">
        <f>C137-SUM(C138:C152)</f>
        <v>0</v>
      </c>
      <c r="D153" s="37">
        <f>D137-SUM(D138:D152)</f>
        <v>0</v>
      </c>
      <c r="E153" s="37">
        <f>E137-SUM(E138:E152)</f>
        <v>0</v>
      </c>
      <c r="F153" s="37">
        <f>F137-SUM(F138:F152)</f>
        <v>0</v>
      </c>
      <c r="G153" s="37">
        <f t="shared" ref="G153:L153" si="17">G137-SUM(G138:G152)</f>
        <v>0</v>
      </c>
      <c r="H153" s="37">
        <f t="shared" si="17"/>
        <v>0</v>
      </c>
      <c r="I153" s="37">
        <f t="shared" si="17"/>
        <v>0</v>
      </c>
      <c r="J153" s="37">
        <f t="shared" si="17"/>
        <v>0</v>
      </c>
      <c r="K153" s="37">
        <f t="shared" si="17"/>
        <v>0</v>
      </c>
      <c r="L153" s="37">
        <f t="shared" si="17"/>
        <v>0</v>
      </c>
    </row>
    <row r="154" spans="1:19" ht="20">
      <c r="A154" s="46"/>
      <c r="B154"/>
      <c r="C154"/>
      <c r="D154"/>
      <c r="E154"/>
      <c r="F154"/>
      <c r="G154" s="83"/>
      <c r="H154" s="83"/>
      <c r="I154" s="83"/>
      <c r="J154" s="83"/>
      <c r="K154" s="83"/>
      <c r="L154" s="84"/>
    </row>
    <row r="155" spans="1:19" ht="20">
      <c r="A155" s="53" t="s">
        <v>8</v>
      </c>
      <c r="B155" s="96">
        <v>4127</v>
      </c>
      <c r="C155" s="96">
        <v>4118</v>
      </c>
      <c r="D155" s="96">
        <v>4864</v>
      </c>
      <c r="E155" s="97">
        <v>4997</v>
      </c>
      <c r="F155" s="88">
        <v>5478</v>
      </c>
      <c r="G155" s="87">
        <v>5930</v>
      </c>
      <c r="H155" s="87">
        <v>7107</v>
      </c>
      <c r="I155" s="87">
        <v>7780</v>
      </c>
      <c r="J155" s="87">
        <v>7663</v>
      </c>
      <c r="K155" s="87">
        <v>8360</v>
      </c>
      <c r="L155" s="88">
        <v>8915</v>
      </c>
      <c r="N155">
        <f t="shared" si="14"/>
        <v>116.02</v>
      </c>
    </row>
    <row r="156" spans="1:19" ht="20">
      <c r="A156" s="50" t="s">
        <v>124</v>
      </c>
      <c r="B156" s="91">
        <v>120</v>
      </c>
      <c r="C156" s="91">
        <v>133</v>
      </c>
      <c r="D156" s="91">
        <v>126</v>
      </c>
      <c r="E156" s="93">
        <v>143</v>
      </c>
      <c r="F156" s="84">
        <v>164</v>
      </c>
      <c r="G156" s="83">
        <v>192</v>
      </c>
      <c r="H156" s="83">
        <v>217</v>
      </c>
      <c r="I156" s="83">
        <v>237</v>
      </c>
      <c r="J156" s="83">
        <v>198</v>
      </c>
      <c r="K156" s="83">
        <v>290</v>
      </c>
      <c r="L156" s="84">
        <v>280</v>
      </c>
      <c r="N156">
        <f t="shared" si="14"/>
        <v>133.33000000000001</v>
      </c>
      <c r="O156" s="83"/>
      <c r="P156" s="83"/>
      <c r="Q156" s="83"/>
      <c r="R156" s="83"/>
      <c r="S156" s="84"/>
    </row>
    <row r="157" spans="1:19" ht="20">
      <c r="A157" s="66" t="s">
        <v>139</v>
      </c>
      <c r="B157" s="91">
        <v>259</v>
      </c>
      <c r="C157" s="91">
        <v>257</v>
      </c>
      <c r="D157" s="91">
        <v>376</v>
      </c>
      <c r="E157" s="93">
        <v>330</v>
      </c>
      <c r="F157" s="84">
        <v>434</v>
      </c>
      <c r="G157" s="83">
        <v>419</v>
      </c>
      <c r="H157" s="83">
        <v>463</v>
      </c>
      <c r="I157" s="83">
        <v>535</v>
      </c>
      <c r="J157" s="83">
        <v>576</v>
      </c>
      <c r="K157" s="83">
        <v>580</v>
      </c>
      <c r="L157" s="84">
        <v>630</v>
      </c>
      <c r="N157">
        <f t="shared" si="14"/>
        <v>143.24</v>
      </c>
      <c r="O157" s="38"/>
      <c r="P157" s="38"/>
      <c r="Q157" s="2"/>
      <c r="R157" s="2"/>
      <c r="S157" s="2"/>
    </row>
    <row r="158" spans="1:19" ht="20">
      <c r="A158" s="50" t="s">
        <v>125</v>
      </c>
      <c r="B158" s="91">
        <v>877</v>
      </c>
      <c r="C158" s="91">
        <v>956</v>
      </c>
      <c r="D158" s="91">
        <v>996</v>
      </c>
      <c r="E158" s="93">
        <v>854</v>
      </c>
      <c r="F158" s="84">
        <v>956</v>
      </c>
      <c r="G158" s="83">
        <v>1118</v>
      </c>
      <c r="H158" s="83">
        <v>1588</v>
      </c>
      <c r="I158" s="83">
        <v>1521</v>
      </c>
      <c r="J158" s="83">
        <v>1405</v>
      </c>
      <c r="K158" s="83">
        <v>1490</v>
      </c>
      <c r="L158" s="84">
        <v>1695</v>
      </c>
      <c r="N158">
        <f t="shared" si="14"/>
        <v>93.27</v>
      </c>
      <c r="O158" s="83"/>
      <c r="P158" s="83"/>
      <c r="Q158" s="83"/>
      <c r="R158" s="83"/>
      <c r="S158" s="84"/>
    </row>
    <row r="159" spans="1:19" ht="20">
      <c r="A159" s="61" t="s">
        <v>140</v>
      </c>
      <c r="B159" s="91">
        <v>275</v>
      </c>
      <c r="C159" s="91">
        <v>337</v>
      </c>
      <c r="D159" s="91">
        <v>397</v>
      </c>
      <c r="E159" s="93">
        <v>553</v>
      </c>
      <c r="F159" s="84">
        <v>579</v>
      </c>
      <c r="G159" s="83">
        <v>544</v>
      </c>
      <c r="H159" s="83">
        <v>620</v>
      </c>
      <c r="I159" s="83">
        <v>740</v>
      </c>
      <c r="J159" s="83">
        <v>657</v>
      </c>
      <c r="K159" s="83">
        <v>725</v>
      </c>
      <c r="L159" s="84">
        <v>790</v>
      </c>
      <c r="N159">
        <f t="shared" si="14"/>
        <v>187.27</v>
      </c>
      <c r="O159" s="2"/>
      <c r="P159" s="2"/>
      <c r="Q159" s="2"/>
      <c r="R159" s="2"/>
      <c r="S159" s="2"/>
    </row>
    <row r="160" spans="1:19" ht="20">
      <c r="A160" s="50" t="s">
        <v>126</v>
      </c>
      <c r="B160" s="91">
        <v>553</v>
      </c>
      <c r="C160" s="91">
        <v>421</v>
      </c>
      <c r="D160" s="91">
        <v>463</v>
      </c>
      <c r="E160" s="93">
        <v>442</v>
      </c>
      <c r="F160" s="84">
        <v>626</v>
      </c>
      <c r="G160" s="83">
        <v>799</v>
      </c>
      <c r="H160" s="83">
        <v>846</v>
      </c>
      <c r="I160" s="83">
        <v>904</v>
      </c>
      <c r="J160" s="83">
        <v>996</v>
      </c>
      <c r="K160" s="83">
        <v>940</v>
      </c>
      <c r="L160" s="84">
        <v>710</v>
      </c>
      <c r="N160">
        <f t="shared" si="14"/>
        <v>28.39</v>
      </c>
      <c r="O160" s="83"/>
      <c r="P160" s="83"/>
      <c r="Q160" s="83"/>
      <c r="R160" s="83"/>
      <c r="S160" s="84"/>
    </row>
    <row r="161" spans="1:19" ht="20">
      <c r="A161" s="50" t="s">
        <v>127</v>
      </c>
      <c r="B161" s="91">
        <v>228</v>
      </c>
      <c r="C161" s="91">
        <v>253</v>
      </c>
      <c r="D161" s="91">
        <v>251</v>
      </c>
      <c r="E161" s="93">
        <v>307</v>
      </c>
      <c r="F161" s="84">
        <v>310</v>
      </c>
      <c r="G161" s="83">
        <v>309</v>
      </c>
      <c r="H161" s="83">
        <v>378</v>
      </c>
      <c r="I161" s="83">
        <v>392</v>
      </c>
      <c r="J161" s="83">
        <v>329</v>
      </c>
      <c r="K161" s="83">
        <v>345</v>
      </c>
      <c r="L161" s="84">
        <v>380</v>
      </c>
      <c r="N161">
        <f t="shared" si="14"/>
        <v>66.67</v>
      </c>
      <c r="O161" s="83"/>
      <c r="P161" s="83"/>
      <c r="Q161" s="83"/>
      <c r="R161" s="83"/>
      <c r="S161" s="84"/>
    </row>
    <row r="162" spans="1:19" ht="20">
      <c r="A162" s="50" t="s">
        <v>128</v>
      </c>
      <c r="B162" s="91">
        <v>428</v>
      </c>
      <c r="C162" s="91">
        <v>374</v>
      </c>
      <c r="D162" s="91">
        <v>471</v>
      </c>
      <c r="E162" s="93">
        <v>447</v>
      </c>
      <c r="F162" s="84">
        <v>537</v>
      </c>
      <c r="G162" s="83">
        <v>521</v>
      </c>
      <c r="H162" s="83">
        <v>719</v>
      </c>
      <c r="I162" s="83">
        <v>847</v>
      </c>
      <c r="J162" s="83">
        <v>738</v>
      </c>
      <c r="K162" s="83">
        <v>875</v>
      </c>
      <c r="L162" s="84">
        <v>850</v>
      </c>
      <c r="N162">
        <f t="shared" si="14"/>
        <v>98.6</v>
      </c>
      <c r="O162" s="83"/>
      <c r="P162" s="83"/>
      <c r="Q162" s="83"/>
      <c r="R162" s="83"/>
      <c r="S162" s="84"/>
    </row>
    <row r="163" spans="1:19" ht="20">
      <c r="A163" s="50" t="s">
        <v>129</v>
      </c>
      <c r="B163" s="91">
        <v>204</v>
      </c>
      <c r="C163" s="91">
        <v>195</v>
      </c>
      <c r="D163" s="91">
        <v>158</v>
      </c>
      <c r="E163" s="93">
        <v>155</v>
      </c>
      <c r="F163" s="84">
        <v>173</v>
      </c>
      <c r="G163" s="83">
        <v>180</v>
      </c>
      <c r="H163" s="83">
        <v>246</v>
      </c>
      <c r="I163" s="83">
        <v>232</v>
      </c>
      <c r="J163" s="83">
        <v>213</v>
      </c>
      <c r="K163" s="83">
        <v>270</v>
      </c>
      <c r="L163" s="84">
        <v>345</v>
      </c>
      <c r="N163">
        <f t="shared" si="14"/>
        <v>69.12</v>
      </c>
      <c r="O163" s="83"/>
      <c r="P163" s="83"/>
      <c r="Q163" s="83"/>
      <c r="R163" s="83"/>
      <c r="S163" s="84"/>
    </row>
    <row r="164" spans="1:19" ht="20">
      <c r="A164" s="50" t="s">
        <v>130</v>
      </c>
      <c r="B164" s="91">
        <v>277</v>
      </c>
      <c r="C164" s="91">
        <v>334</v>
      </c>
      <c r="D164" s="91">
        <v>445</v>
      </c>
      <c r="E164" s="93">
        <v>481</v>
      </c>
      <c r="F164" s="84">
        <v>399</v>
      </c>
      <c r="G164" s="83">
        <v>331</v>
      </c>
      <c r="H164" s="83">
        <v>354</v>
      </c>
      <c r="I164" s="83">
        <v>396</v>
      </c>
      <c r="J164" s="83">
        <v>370</v>
      </c>
      <c r="K164" s="83">
        <v>325</v>
      </c>
      <c r="L164" s="84">
        <v>300</v>
      </c>
      <c r="N164">
        <f t="shared" si="14"/>
        <v>8.3000000000000007</v>
      </c>
      <c r="O164" s="83"/>
      <c r="P164" s="83"/>
      <c r="Q164" s="83"/>
      <c r="R164" s="83"/>
      <c r="S164" s="84"/>
    </row>
    <row r="165" spans="1:19" ht="20">
      <c r="A165" s="50" t="s">
        <v>131</v>
      </c>
      <c r="B165" s="91">
        <v>327</v>
      </c>
      <c r="C165" s="91">
        <v>246</v>
      </c>
      <c r="D165" s="91">
        <v>362</v>
      </c>
      <c r="E165" s="93">
        <v>453</v>
      </c>
      <c r="F165" s="84">
        <v>576</v>
      </c>
      <c r="G165" s="83">
        <v>554</v>
      </c>
      <c r="H165" s="83">
        <v>607</v>
      </c>
      <c r="I165" s="83">
        <v>544</v>
      </c>
      <c r="J165" s="83">
        <v>624</v>
      </c>
      <c r="K165" s="83">
        <v>815</v>
      </c>
      <c r="L165" s="84">
        <v>955</v>
      </c>
      <c r="N165">
        <f t="shared" si="14"/>
        <v>192.05</v>
      </c>
      <c r="O165" s="83"/>
      <c r="P165" s="83"/>
      <c r="Q165" s="83"/>
      <c r="R165" s="83"/>
      <c r="S165" s="84"/>
    </row>
    <row r="166" spans="1:19" ht="20">
      <c r="A166" s="50" t="s">
        <v>132</v>
      </c>
      <c r="B166" s="91">
        <v>140</v>
      </c>
      <c r="C166" s="91">
        <v>142</v>
      </c>
      <c r="D166" s="91">
        <v>175</v>
      </c>
      <c r="E166" s="93">
        <v>192</v>
      </c>
      <c r="F166" s="84">
        <v>145</v>
      </c>
      <c r="G166" s="83">
        <v>243</v>
      </c>
      <c r="H166" s="83">
        <v>256</v>
      </c>
      <c r="I166" s="83">
        <v>369</v>
      </c>
      <c r="J166" s="83">
        <v>366</v>
      </c>
      <c r="K166" s="83">
        <v>400</v>
      </c>
      <c r="L166" s="84">
        <v>580</v>
      </c>
      <c r="N166">
        <f t="shared" si="14"/>
        <v>314.29000000000002</v>
      </c>
      <c r="O166" s="83"/>
      <c r="P166" s="83"/>
      <c r="Q166" s="83"/>
      <c r="R166" s="83"/>
      <c r="S166" s="84"/>
    </row>
    <row r="167" spans="1:19" ht="20">
      <c r="A167" s="50" t="s">
        <v>133</v>
      </c>
      <c r="B167" s="91">
        <v>141</v>
      </c>
      <c r="C167" s="91">
        <v>167</v>
      </c>
      <c r="D167" s="91">
        <v>225</v>
      </c>
      <c r="E167" s="93">
        <v>237</v>
      </c>
      <c r="F167" s="84">
        <v>162</v>
      </c>
      <c r="G167" s="83">
        <v>209</v>
      </c>
      <c r="H167" s="83">
        <v>260</v>
      </c>
      <c r="I167" s="83">
        <v>369</v>
      </c>
      <c r="J167" s="83">
        <v>454</v>
      </c>
      <c r="K167" s="83">
        <v>520</v>
      </c>
      <c r="L167" s="84">
        <v>565</v>
      </c>
      <c r="N167">
        <f t="shared" si="14"/>
        <v>300.70999999999998</v>
      </c>
      <c r="O167" s="83"/>
      <c r="P167" s="83"/>
      <c r="Q167" s="83"/>
      <c r="R167" s="83"/>
      <c r="S167" s="84"/>
    </row>
    <row r="168" spans="1:19" ht="20">
      <c r="A168" s="50" t="s">
        <v>134</v>
      </c>
      <c r="B168" s="91">
        <v>151</v>
      </c>
      <c r="C168" s="91">
        <v>142</v>
      </c>
      <c r="D168" s="91">
        <v>205</v>
      </c>
      <c r="E168" s="93">
        <v>175</v>
      </c>
      <c r="F168" s="84">
        <v>154</v>
      </c>
      <c r="G168" s="83">
        <v>209</v>
      </c>
      <c r="H168" s="83">
        <v>215</v>
      </c>
      <c r="I168" s="83">
        <v>279</v>
      </c>
      <c r="J168" s="83">
        <v>287</v>
      </c>
      <c r="K168" s="83">
        <v>265</v>
      </c>
      <c r="L168" s="84">
        <v>275</v>
      </c>
      <c r="N168">
        <f t="shared" si="14"/>
        <v>82.12</v>
      </c>
      <c r="O168" s="83"/>
      <c r="P168" s="83"/>
      <c r="Q168" s="83"/>
      <c r="R168" s="83"/>
      <c r="S168" s="84"/>
    </row>
    <row r="169" spans="1:19" ht="20">
      <c r="A169" s="50" t="s">
        <v>135</v>
      </c>
      <c r="B169" s="91">
        <v>147</v>
      </c>
      <c r="C169" s="91">
        <v>161</v>
      </c>
      <c r="D169" s="91">
        <v>214</v>
      </c>
      <c r="E169" s="93">
        <v>228</v>
      </c>
      <c r="F169" s="84">
        <v>263</v>
      </c>
      <c r="G169" s="83">
        <v>302</v>
      </c>
      <c r="H169" s="83">
        <v>338</v>
      </c>
      <c r="I169" s="83">
        <v>415</v>
      </c>
      <c r="J169" s="83">
        <v>450</v>
      </c>
      <c r="K169" s="83">
        <v>520</v>
      </c>
      <c r="L169" s="84">
        <v>560</v>
      </c>
      <c r="N169">
        <f t="shared" si="14"/>
        <v>280.95</v>
      </c>
      <c r="O169" s="83"/>
      <c r="P169" s="83"/>
      <c r="Q169" s="83"/>
      <c r="R169" s="83"/>
      <c r="S169" s="84"/>
    </row>
    <row r="170" spans="1:19" ht="20">
      <c r="A170" s="89" t="s">
        <v>160</v>
      </c>
      <c r="B170" s="37">
        <f>B155-SUM(B156:B169)</f>
        <v>0</v>
      </c>
      <c r="C170" s="37">
        <f t="shared" ref="C170:F170" si="18">C155-SUM(C156:C169)</f>
        <v>0</v>
      </c>
      <c r="D170" s="37">
        <f t="shared" si="18"/>
        <v>0</v>
      </c>
      <c r="E170" s="37">
        <f t="shared" si="18"/>
        <v>0</v>
      </c>
      <c r="F170" s="37">
        <f t="shared" si="18"/>
        <v>0</v>
      </c>
      <c r="G170" s="37">
        <f t="shared" ref="G170:L170" si="19">G155-SUM(G156:G169)</f>
        <v>0</v>
      </c>
      <c r="H170" s="37">
        <f t="shared" si="19"/>
        <v>0</v>
      </c>
      <c r="I170" s="37">
        <f t="shared" si="19"/>
        <v>0</v>
      </c>
      <c r="J170" s="37">
        <f t="shared" si="19"/>
        <v>0</v>
      </c>
      <c r="K170" s="37">
        <f t="shared" si="19"/>
        <v>0</v>
      </c>
      <c r="L170" s="37">
        <f t="shared" si="19"/>
        <v>0</v>
      </c>
    </row>
    <row r="171" spans="1:19" ht="20">
      <c r="A171" s="47"/>
      <c r="G171" s="83"/>
      <c r="H171" s="83"/>
      <c r="I171" s="83"/>
      <c r="J171" s="83"/>
      <c r="K171" s="83"/>
      <c r="L171" s="84"/>
    </row>
  </sheetData>
  <conditionalFormatting sqref="K4 K8:K20 K47:K89 K22:K44 K92:K171">
    <cfRule type="cellIs" dxfId="105" priority="32" operator="equal">
      <formula>-1</formula>
    </cfRule>
  </conditionalFormatting>
  <conditionalFormatting sqref="R59:R61">
    <cfRule type="cellIs" dxfId="104" priority="21" operator="equal">
      <formula>-1</formula>
    </cfRule>
  </conditionalFormatting>
  <conditionalFormatting sqref="R48:R57">
    <cfRule type="cellIs" dxfId="103" priority="20" operator="equal">
      <formula>-1</formula>
    </cfRule>
  </conditionalFormatting>
  <conditionalFormatting sqref="R131:R134">
    <cfRule type="cellIs" dxfId="102" priority="13" operator="equal">
      <formula>-1</formula>
    </cfRule>
  </conditionalFormatting>
  <conditionalFormatting sqref="R126:R129">
    <cfRule type="cellIs" dxfId="101" priority="12" operator="equal">
      <formula>-1</formula>
    </cfRule>
  </conditionalFormatting>
  <conditionalFormatting sqref="R115:R125">
    <cfRule type="cellIs" dxfId="100" priority="11" operator="equal">
      <formula>-1</formula>
    </cfRule>
  </conditionalFormatting>
  <conditionalFormatting sqref="R111:R114">
    <cfRule type="cellIs" dxfId="99" priority="10" operator="equal">
      <formula>-1</formula>
    </cfRule>
  </conditionalFormatting>
  <conditionalFormatting sqref="R104:R109">
    <cfRule type="cellIs" dxfId="98" priority="9" operator="equal">
      <formula>-1</formula>
    </cfRule>
  </conditionalFormatting>
  <conditionalFormatting sqref="R165:R169">
    <cfRule type="cellIs" dxfId="97" priority="5" operator="equal">
      <formula>-1</formula>
    </cfRule>
  </conditionalFormatting>
  <conditionalFormatting sqref="R163:R164">
    <cfRule type="cellIs" dxfId="96" priority="4" operator="equal">
      <formula>-1</formula>
    </cfRule>
  </conditionalFormatting>
  <conditionalFormatting sqref="R160:R162">
    <cfRule type="cellIs" dxfId="95" priority="3" operator="equal">
      <formula>-1</formula>
    </cfRule>
  </conditionalFormatting>
  <conditionalFormatting sqref="R158">
    <cfRule type="cellIs" dxfId="94" priority="2" operator="equal">
      <formula>-1</formula>
    </cfRule>
  </conditionalFormatting>
  <conditionalFormatting sqref="R156">
    <cfRule type="cellIs" dxfId="93" priority="1" operator="equal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2CCA-B83B-DD4A-8A25-DAECDEE339D0}">
  <dimension ref="A1:S171"/>
  <sheetViews>
    <sheetView workbookViewId="0">
      <selection activeCell="N8" sqref="N8:N169"/>
    </sheetView>
  </sheetViews>
  <sheetFormatPr baseColWidth="10" defaultRowHeight="16"/>
  <cols>
    <col min="1" max="1" width="35" customWidth="1"/>
    <col min="2" max="6" width="13.33203125" customWidth="1"/>
    <col min="7" max="7" width="13.1640625" customWidth="1"/>
    <col min="8" max="8" width="13" customWidth="1"/>
    <col min="9" max="9" width="13.33203125" customWidth="1"/>
    <col min="10" max="10" width="12.33203125" customWidth="1"/>
    <col min="11" max="11" width="12.1640625" customWidth="1"/>
    <col min="12" max="12" width="12.33203125" customWidth="1"/>
  </cols>
  <sheetData>
    <row r="1" spans="1:14" ht="26">
      <c r="A1" s="109" t="s">
        <v>165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4" ht="20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4" ht="20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4" ht="20">
      <c r="A4" s="108" t="s">
        <v>164</v>
      </c>
      <c r="B4" s="108" t="s">
        <v>151</v>
      </c>
      <c r="C4" s="108" t="s">
        <v>150</v>
      </c>
      <c r="D4" s="108" t="s">
        <v>149</v>
      </c>
      <c r="E4" s="108" t="s">
        <v>148</v>
      </c>
      <c r="F4" s="108" t="s">
        <v>152</v>
      </c>
      <c r="G4" s="108" t="s">
        <v>153</v>
      </c>
      <c r="H4" s="108" t="s">
        <v>154</v>
      </c>
      <c r="I4" s="108" t="s">
        <v>155</v>
      </c>
      <c r="J4" s="108" t="s">
        <v>156</v>
      </c>
      <c r="K4" s="108" t="s">
        <v>157</v>
      </c>
      <c r="L4" s="108" t="s">
        <v>158</v>
      </c>
    </row>
    <row r="5" spans="1:14" ht="20">
      <c r="A5" s="48" t="s">
        <v>0</v>
      </c>
      <c r="B5" s="96">
        <v>11090</v>
      </c>
      <c r="C5" s="96">
        <v>11618</v>
      </c>
      <c r="D5" s="96">
        <v>12586</v>
      </c>
      <c r="E5" s="96">
        <v>12344</v>
      </c>
      <c r="F5" s="96">
        <v>12238</v>
      </c>
      <c r="G5" s="87">
        <v>14063</v>
      </c>
      <c r="H5" s="87">
        <v>14279</v>
      </c>
      <c r="I5" s="87">
        <v>15074</v>
      </c>
      <c r="J5" s="87">
        <v>14053</v>
      </c>
      <c r="K5" s="87">
        <v>17031</v>
      </c>
      <c r="L5" s="87">
        <v>18053</v>
      </c>
      <c r="N5">
        <f>ROUND(100*(L5-B5)/B5, 2)</f>
        <v>62.79</v>
      </c>
    </row>
    <row r="6" spans="1:14" ht="20">
      <c r="A6" s="48" t="s">
        <v>159</v>
      </c>
      <c r="B6" s="96">
        <f t="shared" ref="B6:L6" si="0">B5-B8-B23-B47-B64-B75-B92-B103-B137-B155</f>
        <v>211</v>
      </c>
      <c r="C6" s="96">
        <f t="shared" si="0"/>
        <v>199</v>
      </c>
      <c r="D6" s="96">
        <f t="shared" si="0"/>
        <v>174</v>
      </c>
      <c r="E6" s="96">
        <f t="shared" si="0"/>
        <v>236</v>
      </c>
      <c r="F6" s="96">
        <f t="shared" si="0"/>
        <v>234</v>
      </c>
      <c r="G6" s="96">
        <f t="shared" si="0"/>
        <v>323</v>
      </c>
      <c r="H6" s="96">
        <f t="shared" si="0"/>
        <v>407</v>
      </c>
      <c r="I6" s="96">
        <f t="shared" si="0"/>
        <v>437</v>
      </c>
      <c r="J6" s="96">
        <f t="shared" si="0"/>
        <v>406</v>
      </c>
      <c r="K6" s="96">
        <f t="shared" si="0"/>
        <v>421</v>
      </c>
      <c r="L6" s="96">
        <f t="shared" si="0"/>
        <v>518</v>
      </c>
    </row>
    <row r="7" spans="1:14" ht="20">
      <c r="A7" s="100" t="s">
        <v>160</v>
      </c>
      <c r="B7" s="80">
        <f t="shared" ref="B7:L7" si="1">B21+B45+B62+B73+B90+B101+B135+B153+B170</f>
        <v>18</v>
      </c>
      <c r="C7" s="80">
        <f t="shared" si="1"/>
        <v>0</v>
      </c>
      <c r="D7" s="80">
        <f t="shared" si="1"/>
        <v>0</v>
      </c>
      <c r="E7" s="80">
        <f t="shared" si="1"/>
        <v>0</v>
      </c>
      <c r="F7" s="80">
        <f t="shared" si="1"/>
        <v>0</v>
      </c>
      <c r="G7" s="80">
        <f t="shared" si="1"/>
        <v>0</v>
      </c>
      <c r="H7" s="80">
        <f t="shared" si="1"/>
        <v>0</v>
      </c>
      <c r="I7" s="80">
        <f t="shared" si="1"/>
        <v>89</v>
      </c>
      <c r="J7" s="80">
        <f t="shared" si="1"/>
        <v>62</v>
      </c>
      <c r="K7" s="80">
        <f t="shared" si="1"/>
        <v>0</v>
      </c>
      <c r="L7" s="80">
        <f t="shared" si="1"/>
        <v>0</v>
      </c>
    </row>
    <row r="8" spans="1:14" ht="20">
      <c r="A8" s="49" t="s">
        <v>1</v>
      </c>
      <c r="B8" s="96">
        <v>977</v>
      </c>
      <c r="C8" s="96">
        <v>1051</v>
      </c>
      <c r="D8" s="96">
        <v>1154</v>
      </c>
      <c r="E8" s="96">
        <v>1064</v>
      </c>
      <c r="F8" s="88">
        <v>976</v>
      </c>
      <c r="G8" s="87">
        <v>1052</v>
      </c>
      <c r="H8" s="87">
        <v>932</v>
      </c>
      <c r="I8" s="87">
        <v>937</v>
      </c>
      <c r="J8" s="87">
        <v>944</v>
      </c>
      <c r="K8" s="87">
        <v>1240</v>
      </c>
      <c r="L8" s="87">
        <v>1405</v>
      </c>
      <c r="N8">
        <f t="shared" ref="N8:N69" si="2">ROUND(100*(L8-B8)/B8, 2)</f>
        <v>43.81</v>
      </c>
    </row>
    <row r="9" spans="1:14" ht="20">
      <c r="A9" s="50" t="s">
        <v>9</v>
      </c>
      <c r="B9" s="91">
        <v>199</v>
      </c>
      <c r="C9" s="91">
        <v>220</v>
      </c>
      <c r="D9" s="91">
        <v>206</v>
      </c>
      <c r="E9" s="91">
        <v>165</v>
      </c>
      <c r="F9" s="84">
        <v>157</v>
      </c>
      <c r="G9" s="83">
        <v>183</v>
      </c>
      <c r="H9" s="83">
        <v>152</v>
      </c>
      <c r="I9" s="83">
        <v>131</v>
      </c>
      <c r="J9" s="83">
        <v>150</v>
      </c>
      <c r="K9" s="83">
        <v>175</v>
      </c>
      <c r="L9" s="83">
        <v>190</v>
      </c>
      <c r="N9">
        <f t="shared" si="2"/>
        <v>-4.5199999999999996</v>
      </c>
    </row>
    <row r="10" spans="1:14" ht="20">
      <c r="A10" s="50" t="s">
        <v>10</v>
      </c>
      <c r="B10" s="91">
        <v>28</v>
      </c>
      <c r="C10" s="91">
        <v>49</v>
      </c>
      <c r="D10" s="91">
        <v>53</v>
      </c>
      <c r="E10" s="91">
        <v>57</v>
      </c>
      <c r="F10" s="84">
        <v>39</v>
      </c>
      <c r="G10" s="83">
        <v>58</v>
      </c>
      <c r="H10" s="83">
        <v>19</v>
      </c>
      <c r="I10" s="83">
        <v>25</v>
      </c>
      <c r="J10" s="83">
        <v>28</v>
      </c>
      <c r="K10" s="83">
        <v>45</v>
      </c>
      <c r="L10" s="83">
        <v>40</v>
      </c>
      <c r="N10">
        <f t="shared" si="2"/>
        <v>42.86</v>
      </c>
    </row>
    <row r="11" spans="1:14" ht="20">
      <c r="A11" s="50" t="s">
        <v>11</v>
      </c>
      <c r="B11" s="91">
        <v>98</v>
      </c>
      <c r="C11" s="91">
        <v>73</v>
      </c>
      <c r="D11" s="91">
        <v>97</v>
      </c>
      <c r="E11" s="91">
        <v>81</v>
      </c>
      <c r="F11" s="84">
        <v>76</v>
      </c>
      <c r="G11" s="83">
        <v>99</v>
      </c>
      <c r="H11" s="83">
        <v>86</v>
      </c>
      <c r="I11" s="83">
        <v>93</v>
      </c>
      <c r="J11" s="83">
        <v>94</v>
      </c>
      <c r="K11" s="83">
        <v>120</v>
      </c>
      <c r="L11" s="83">
        <v>125</v>
      </c>
      <c r="N11">
        <f t="shared" si="2"/>
        <v>27.55</v>
      </c>
    </row>
    <row r="12" spans="1:14" ht="20">
      <c r="A12" s="50" t="s">
        <v>12</v>
      </c>
      <c r="B12" s="91">
        <v>39</v>
      </c>
      <c r="C12" s="91">
        <v>37</v>
      </c>
      <c r="D12" s="91">
        <v>41</v>
      </c>
      <c r="E12" s="91">
        <v>51</v>
      </c>
      <c r="F12" s="84">
        <v>37</v>
      </c>
      <c r="G12" s="83">
        <v>40</v>
      </c>
      <c r="H12" s="83">
        <v>44</v>
      </c>
      <c r="I12" s="83">
        <v>53</v>
      </c>
      <c r="J12" s="83">
        <v>51</v>
      </c>
      <c r="K12" s="83">
        <v>60</v>
      </c>
      <c r="L12" s="83">
        <v>70</v>
      </c>
      <c r="N12">
        <f t="shared" si="2"/>
        <v>79.489999999999995</v>
      </c>
    </row>
    <row r="13" spans="1:14" ht="20">
      <c r="A13" s="50" t="s">
        <v>13</v>
      </c>
      <c r="B13" s="91">
        <v>58</v>
      </c>
      <c r="C13" s="91">
        <v>67</v>
      </c>
      <c r="D13" s="91">
        <v>105</v>
      </c>
      <c r="E13" s="91">
        <v>104</v>
      </c>
      <c r="F13" s="84">
        <v>109</v>
      </c>
      <c r="G13" s="83">
        <v>129</v>
      </c>
      <c r="H13" s="83">
        <v>97</v>
      </c>
      <c r="I13" s="83">
        <v>100</v>
      </c>
      <c r="J13" s="83">
        <v>95</v>
      </c>
      <c r="K13" s="83">
        <v>120</v>
      </c>
      <c r="L13" s="83">
        <v>125</v>
      </c>
      <c r="N13">
        <f t="shared" si="2"/>
        <v>115.52</v>
      </c>
    </row>
    <row r="14" spans="1:14" ht="20">
      <c r="A14" s="50" t="s">
        <v>14</v>
      </c>
      <c r="B14" s="91">
        <v>146</v>
      </c>
      <c r="C14" s="91">
        <v>115</v>
      </c>
      <c r="D14" s="91">
        <v>106</v>
      </c>
      <c r="E14" s="91">
        <v>98</v>
      </c>
      <c r="F14" s="84">
        <v>101</v>
      </c>
      <c r="G14" s="83">
        <v>104</v>
      </c>
      <c r="H14" s="83">
        <v>97</v>
      </c>
      <c r="I14" s="83">
        <v>123</v>
      </c>
      <c r="J14" s="83">
        <v>105</v>
      </c>
      <c r="K14" s="83">
        <v>135</v>
      </c>
      <c r="L14" s="83">
        <v>150</v>
      </c>
      <c r="N14">
        <f t="shared" si="2"/>
        <v>2.74</v>
      </c>
    </row>
    <row r="15" spans="1:14" ht="20">
      <c r="A15" s="50" t="s">
        <v>15</v>
      </c>
      <c r="B15" s="91">
        <v>63</v>
      </c>
      <c r="C15" s="91">
        <v>83</v>
      </c>
      <c r="D15" s="91">
        <v>80</v>
      </c>
      <c r="E15" s="91">
        <v>83</v>
      </c>
      <c r="F15" s="84">
        <v>66</v>
      </c>
      <c r="G15" s="83">
        <v>62</v>
      </c>
      <c r="H15" s="83">
        <v>71</v>
      </c>
      <c r="I15" s="83">
        <v>62</v>
      </c>
      <c r="J15" s="83">
        <v>62</v>
      </c>
      <c r="K15" s="83">
        <v>110</v>
      </c>
      <c r="L15" s="83">
        <v>125</v>
      </c>
      <c r="N15">
        <f t="shared" si="2"/>
        <v>98.41</v>
      </c>
    </row>
    <row r="16" spans="1:14" ht="20">
      <c r="A16" s="50" t="s">
        <v>16</v>
      </c>
      <c r="B16" s="91">
        <v>81</v>
      </c>
      <c r="C16" s="91">
        <v>89</v>
      </c>
      <c r="D16" s="91">
        <v>87</v>
      </c>
      <c r="E16" s="91">
        <v>101</v>
      </c>
      <c r="F16" s="84">
        <v>83</v>
      </c>
      <c r="G16" s="83">
        <v>94</v>
      </c>
      <c r="H16" s="83">
        <v>104</v>
      </c>
      <c r="I16" s="83">
        <v>82</v>
      </c>
      <c r="J16" s="83">
        <v>72</v>
      </c>
      <c r="K16" s="83">
        <v>135</v>
      </c>
      <c r="L16" s="83">
        <v>200</v>
      </c>
      <c r="N16">
        <f t="shared" si="2"/>
        <v>146.91</v>
      </c>
    </row>
    <row r="17" spans="1:19" ht="20">
      <c r="A17" s="50" t="s">
        <v>17</v>
      </c>
      <c r="B17" s="91">
        <v>43</v>
      </c>
      <c r="C17" s="91">
        <v>78</v>
      </c>
      <c r="D17" s="91">
        <v>83</v>
      </c>
      <c r="E17" s="91">
        <v>91</v>
      </c>
      <c r="F17" s="84">
        <v>70</v>
      </c>
      <c r="G17" s="83">
        <v>85</v>
      </c>
      <c r="H17" s="83">
        <v>69</v>
      </c>
      <c r="I17" s="83">
        <v>48</v>
      </c>
      <c r="J17" s="83">
        <v>64</v>
      </c>
      <c r="K17" s="83">
        <v>60</v>
      </c>
      <c r="L17" s="83">
        <v>85</v>
      </c>
      <c r="N17">
        <f t="shared" si="2"/>
        <v>97.67</v>
      </c>
    </row>
    <row r="18" spans="1:19" ht="20">
      <c r="A18" s="50" t="s">
        <v>18</v>
      </c>
      <c r="B18" s="91">
        <v>43</v>
      </c>
      <c r="C18" s="91">
        <v>42</v>
      </c>
      <c r="D18" s="91">
        <v>53</v>
      </c>
      <c r="E18" s="91">
        <v>37</v>
      </c>
      <c r="F18" s="84">
        <v>48</v>
      </c>
      <c r="G18" s="83">
        <v>58</v>
      </c>
      <c r="H18" s="83">
        <v>63</v>
      </c>
      <c r="I18" s="83">
        <v>75</v>
      </c>
      <c r="J18" s="83">
        <v>66</v>
      </c>
      <c r="K18" s="83">
        <v>100</v>
      </c>
      <c r="L18" s="83">
        <v>100</v>
      </c>
      <c r="N18">
        <f t="shared" si="2"/>
        <v>132.56</v>
      </c>
    </row>
    <row r="19" spans="1:19" ht="20">
      <c r="A19" s="52" t="s">
        <v>19</v>
      </c>
      <c r="B19" s="91">
        <v>69</v>
      </c>
      <c r="C19" s="91">
        <v>72</v>
      </c>
      <c r="D19" s="91">
        <v>101</v>
      </c>
      <c r="E19" s="91">
        <v>77</v>
      </c>
      <c r="F19" s="84">
        <v>90</v>
      </c>
      <c r="G19" s="83">
        <v>83</v>
      </c>
      <c r="H19" s="83">
        <v>69</v>
      </c>
      <c r="I19" s="83">
        <v>94</v>
      </c>
      <c r="J19" s="83">
        <v>99</v>
      </c>
      <c r="K19" s="83">
        <v>125</v>
      </c>
      <c r="L19" s="83">
        <v>120</v>
      </c>
      <c r="N19">
        <f t="shared" si="2"/>
        <v>73.91</v>
      </c>
    </row>
    <row r="20" spans="1:19" ht="20">
      <c r="A20" s="50" t="s">
        <v>20</v>
      </c>
      <c r="B20" s="91">
        <v>110</v>
      </c>
      <c r="C20" s="91">
        <v>126</v>
      </c>
      <c r="D20" s="91">
        <v>142</v>
      </c>
      <c r="E20" s="91">
        <v>119</v>
      </c>
      <c r="F20" s="84">
        <v>100</v>
      </c>
      <c r="G20" s="83">
        <v>57</v>
      </c>
      <c r="H20" s="83">
        <v>61</v>
      </c>
      <c r="I20" s="83">
        <v>51</v>
      </c>
      <c r="J20" s="83">
        <v>58</v>
      </c>
      <c r="K20" s="83">
        <v>55</v>
      </c>
      <c r="L20" s="83">
        <v>75</v>
      </c>
      <c r="N20">
        <f t="shared" si="2"/>
        <v>-31.82</v>
      </c>
    </row>
    <row r="21" spans="1:19" ht="20">
      <c r="A21" s="89" t="s">
        <v>160</v>
      </c>
      <c r="B21" s="37">
        <f t="shared" ref="B21:F21" si="3">B8-SUM(B9:B20)</f>
        <v>0</v>
      </c>
      <c r="C21" s="37">
        <f t="shared" si="3"/>
        <v>0</v>
      </c>
      <c r="D21" s="37">
        <f t="shared" si="3"/>
        <v>0</v>
      </c>
      <c r="E21" s="37">
        <f t="shared" si="3"/>
        <v>0</v>
      </c>
      <c r="F21" s="37">
        <f t="shared" si="3"/>
        <v>0</v>
      </c>
      <c r="G21" s="37">
        <f>G8-SUM(G9:G20)</f>
        <v>0</v>
      </c>
      <c r="H21" s="37">
        <f t="shared" ref="H21:L21" si="4">H8-SUM(H9:H20)</f>
        <v>0</v>
      </c>
      <c r="I21" s="37">
        <f t="shared" si="4"/>
        <v>0</v>
      </c>
      <c r="J21" s="37">
        <f t="shared" si="4"/>
        <v>0</v>
      </c>
      <c r="K21" s="37">
        <f t="shared" si="4"/>
        <v>0</v>
      </c>
      <c r="L21" s="37">
        <f t="shared" si="4"/>
        <v>0</v>
      </c>
    </row>
    <row r="22" spans="1:19" ht="20">
      <c r="A22" s="46"/>
    </row>
    <row r="23" spans="1:19" ht="20">
      <c r="A23" s="53" t="s">
        <v>2</v>
      </c>
      <c r="B23" s="96">
        <v>2181</v>
      </c>
      <c r="C23" s="96">
        <v>2391</v>
      </c>
      <c r="D23" s="96">
        <v>2489</v>
      </c>
      <c r="E23" s="96">
        <v>2541</v>
      </c>
      <c r="F23" s="88">
        <v>2566</v>
      </c>
      <c r="G23" s="87">
        <v>2945</v>
      </c>
      <c r="H23" s="87">
        <v>2914</v>
      </c>
      <c r="I23" s="87">
        <v>3133</v>
      </c>
      <c r="J23" s="87">
        <v>2862</v>
      </c>
      <c r="K23" s="87">
        <v>3230</v>
      </c>
      <c r="L23" s="87">
        <v>3550</v>
      </c>
      <c r="N23">
        <f t="shared" si="2"/>
        <v>62.77</v>
      </c>
    </row>
    <row r="24" spans="1:19" ht="20">
      <c r="A24" s="50" t="s">
        <v>21</v>
      </c>
      <c r="B24" s="91">
        <v>58</v>
      </c>
      <c r="C24" s="91">
        <v>83</v>
      </c>
      <c r="D24" s="91">
        <v>80</v>
      </c>
      <c r="E24" s="91">
        <v>88</v>
      </c>
      <c r="F24" s="84">
        <v>91</v>
      </c>
      <c r="G24" s="83">
        <v>94</v>
      </c>
      <c r="H24" s="83">
        <v>110</v>
      </c>
      <c r="I24" s="83">
        <v>107</v>
      </c>
      <c r="J24" s="83">
        <v>84</v>
      </c>
      <c r="K24" s="83">
        <v>65</v>
      </c>
      <c r="L24" s="83">
        <v>110</v>
      </c>
      <c r="N24">
        <f t="shared" si="2"/>
        <v>89.66</v>
      </c>
      <c r="O24" s="91"/>
      <c r="P24" s="91"/>
      <c r="Q24" s="91"/>
      <c r="R24" s="84"/>
      <c r="S24" s="83"/>
    </row>
    <row r="25" spans="1:19" ht="20">
      <c r="A25" s="50" t="s">
        <v>22</v>
      </c>
      <c r="B25" s="91">
        <v>39</v>
      </c>
      <c r="C25" s="91">
        <v>61</v>
      </c>
      <c r="D25" s="91">
        <v>82</v>
      </c>
      <c r="E25" s="91">
        <v>130</v>
      </c>
      <c r="F25" s="84">
        <v>132</v>
      </c>
      <c r="G25" s="83">
        <v>143</v>
      </c>
      <c r="H25" s="83">
        <v>140</v>
      </c>
      <c r="I25" s="83">
        <v>161</v>
      </c>
      <c r="J25" s="83">
        <v>137</v>
      </c>
      <c r="K25" s="83">
        <v>135</v>
      </c>
      <c r="L25" s="83">
        <v>105</v>
      </c>
      <c r="N25">
        <f t="shared" si="2"/>
        <v>169.23</v>
      </c>
      <c r="O25" s="91"/>
      <c r="P25" s="91"/>
      <c r="Q25" s="91"/>
      <c r="R25" s="84"/>
      <c r="S25" s="83"/>
    </row>
    <row r="26" spans="1:19" ht="20">
      <c r="A26" s="50" t="s">
        <v>23</v>
      </c>
      <c r="B26" s="91">
        <v>90</v>
      </c>
      <c r="C26" s="91">
        <v>75</v>
      </c>
      <c r="D26" s="91">
        <v>111</v>
      </c>
      <c r="E26" s="91">
        <v>97</v>
      </c>
      <c r="F26" s="84">
        <v>98</v>
      </c>
      <c r="G26" s="83">
        <v>114</v>
      </c>
      <c r="H26" s="83">
        <v>122</v>
      </c>
      <c r="I26" s="83">
        <v>131</v>
      </c>
      <c r="J26" s="83">
        <v>100</v>
      </c>
      <c r="K26" s="83">
        <v>140</v>
      </c>
      <c r="L26" s="83">
        <v>145</v>
      </c>
      <c r="N26">
        <f t="shared" si="2"/>
        <v>61.11</v>
      </c>
      <c r="O26" s="91"/>
      <c r="P26" s="91"/>
      <c r="Q26" s="91"/>
      <c r="R26" s="84"/>
      <c r="S26" s="83"/>
    </row>
    <row r="27" spans="1:19" ht="20">
      <c r="A27" s="50" t="s">
        <v>24</v>
      </c>
      <c r="B27" s="91">
        <v>57</v>
      </c>
      <c r="C27" s="91">
        <v>67</v>
      </c>
      <c r="D27" s="91">
        <v>55</v>
      </c>
      <c r="E27" s="91">
        <v>63</v>
      </c>
      <c r="F27" s="84">
        <v>45</v>
      </c>
      <c r="G27" s="83">
        <v>75</v>
      </c>
      <c r="H27" s="83">
        <v>40</v>
      </c>
      <c r="I27" s="83">
        <v>43</v>
      </c>
      <c r="J27" s="83">
        <v>53</v>
      </c>
      <c r="K27" s="83">
        <v>50</v>
      </c>
      <c r="L27" s="83">
        <v>70</v>
      </c>
      <c r="N27">
        <f t="shared" si="2"/>
        <v>22.81</v>
      </c>
      <c r="O27" s="91"/>
      <c r="P27" s="91"/>
      <c r="Q27" s="91"/>
      <c r="R27" s="84"/>
      <c r="S27" s="83"/>
    </row>
    <row r="28" spans="1:19" ht="20">
      <c r="A28" s="54" t="s">
        <v>138</v>
      </c>
      <c r="B28" s="91">
        <v>172</v>
      </c>
      <c r="C28" s="91">
        <v>192</v>
      </c>
      <c r="D28" s="91">
        <v>200</v>
      </c>
      <c r="E28" s="91">
        <v>185</v>
      </c>
      <c r="F28" s="84">
        <v>132</v>
      </c>
      <c r="G28" s="83">
        <v>198</v>
      </c>
      <c r="H28" s="83">
        <v>187</v>
      </c>
      <c r="I28" s="83">
        <v>185</v>
      </c>
      <c r="J28" s="83">
        <v>202</v>
      </c>
      <c r="K28" s="83">
        <v>205</v>
      </c>
      <c r="L28" s="83">
        <v>230</v>
      </c>
      <c r="N28">
        <f t="shared" si="2"/>
        <v>33.72</v>
      </c>
      <c r="O28" s="2"/>
      <c r="P28" s="2"/>
      <c r="Q28" s="2"/>
      <c r="R28" s="2"/>
      <c r="S28" s="2"/>
    </row>
    <row r="29" spans="1:19" ht="20">
      <c r="A29" s="50" t="s">
        <v>25</v>
      </c>
      <c r="B29" s="91">
        <v>117</v>
      </c>
      <c r="C29" s="91">
        <v>163</v>
      </c>
      <c r="D29" s="91">
        <v>162</v>
      </c>
      <c r="E29" s="91">
        <v>149</v>
      </c>
      <c r="F29" s="84">
        <v>152</v>
      </c>
      <c r="G29" s="83">
        <v>161</v>
      </c>
      <c r="H29" s="83">
        <v>153</v>
      </c>
      <c r="I29" s="83">
        <v>178</v>
      </c>
      <c r="J29" s="83">
        <v>149</v>
      </c>
      <c r="K29" s="83">
        <v>170</v>
      </c>
      <c r="L29" s="83">
        <v>175</v>
      </c>
      <c r="N29">
        <f t="shared" si="2"/>
        <v>49.57</v>
      </c>
      <c r="O29" s="91"/>
      <c r="P29" s="91"/>
      <c r="Q29" s="91"/>
      <c r="R29" s="84"/>
      <c r="S29" s="83"/>
    </row>
    <row r="30" spans="1:19" ht="20">
      <c r="A30" s="50" t="s">
        <v>26</v>
      </c>
      <c r="B30" s="91">
        <v>48</v>
      </c>
      <c r="C30" s="91">
        <v>39</v>
      </c>
      <c r="D30" s="91">
        <v>40</v>
      </c>
      <c r="E30" s="91">
        <v>58</v>
      </c>
      <c r="F30" s="84">
        <v>47</v>
      </c>
      <c r="G30" s="83">
        <v>47</v>
      </c>
      <c r="H30" s="83">
        <v>85</v>
      </c>
      <c r="I30" s="83">
        <v>98</v>
      </c>
      <c r="J30" s="83">
        <v>76</v>
      </c>
      <c r="K30" s="83">
        <v>90</v>
      </c>
      <c r="L30" s="83">
        <v>110</v>
      </c>
      <c r="N30">
        <f t="shared" si="2"/>
        <v>129.16999999999999</v>
      </c>
      <c r="O30" s="91"/>
      <c r="P30" s="91"/>
      <c r="Q30" s="91"/>
      <c r="R30" s="84"/>
      <c r="S30" s="83"/>
    </row>
    <row r="31" spans="1:19" ht="20">
      <c r="A31" s="55" t="s">
        <v>27</v>
      </c>
      <c r="B31" s="91">
        <v>314</v>
      </c>
      <c r="C31" s="91">
        <v>367</v>
      </c>
      <c r="D31" s="91">
        <v>381</v>
      </c>
      <c r="E31" s="91">
        <v>367</v>
      </c>
      <c r="F31" s="84">
        <v>413</v>
      </c>
      <c r="G31" s="83">
        <v>446</v>
      </c>
      <c r="H31" s="83">
        <v>462</v>
      </c>
      <c r="I31" s="83">
        <v>450</v>
      </c>
      <c r="J31" s="83">
        <v>400</v>
      </c>
      <c r="K31" s="83">
        <v>430</v>
      </c>
      <c r="L31" s="83">
        <v>445</v>
      </c>
      <c r="N31">
        <f t="shared" si="2"/>
        <v>41.72</v>
      </c>
      <c r="O31" s="83"/>
      <c r="P31" s="83"/>
      <c r="Q31" s="83"/>
      <c r="R31" s="83"/>
      <c r="S31" s="83"/>
    </row>
    <row r="32" spans="1:19" ht="20">
      <c r="A32" s="56" t="s">
        <v>147</v>
      </c>
      <c r="B32" s="91">
        <v>132</v>
      </c>
      <c r="C32" s="91">
        <v>134</v>
      </c>
      <c r="D32" s="91">
        <v>125</v>
      </c>
      <c r="E32" s="91">
        <v>144</v>
      </c>
      <c r="F32" s="84">
        <v>168</v>
      </c>
      <c r="G32" s="83">
        <v>160</v>
      </c>
      <c r="H32" s="83">
        <v>165</v>
      </c>
      <c r="I32" s="83">
        <v>190</v>
      </c>
      <c r="J32" s="83">
        <v>174</v>
      </c>
      <c r="K32" s="83">
        <v>220</v>
      </c>
      <c r="L32" s="83">
        <v>260</v>
      </c>
      <c r="N32">
        <f t="shared" si="2"/>
        <v>96.97</v>
      </c>
      <c r="O32" s="91"/>
      <c r="P32" s="91"/>
      <c r="Q32" s="91"/>
      <c r="R32" s="84"/>
      <c r="S32" s="103"/>
    </row>
    <row r="33" spans="1:19" ht="20">
      <c r="A33" s="50" t="s">
        <v>28</v>
      </c>
      <c r="B33" s="91">
        <v>160</v>
      </c>
      <c r="C33" s="91">
        <v>109</v>
      </c>
      <c r="D33" s="91">
        <v>145</v>
      </c>
      <c r="E33" s="91">
        <v>154</v>
      </c>
      <c r="F33" s="84">
        <v>161</v>
      </c>
      <c r="G33" s="83">
        <v>159</v>
      </c>
      <c r="H33" s="83">
        <v>228</v>
      </c>
      <c r="I33" s="83">
        <v>246</v>
      </c>
      <c r="J33" s="83">
        <v>196</v>
      </c>
      <c r="K33" s="83">
        <v>280</v>
      </c>
      <c r="L33" s="83">
        <v>285</v>
      </c>
      <c r="N33">
        <f t="shared" si="2"/>
        <v>78.13</v>
      </c>
      <c r="O33" s="91"/>
      <c r="P33" s="91"/>
      <c r="Q33" s="91"/>
      <c r="R33" s="84"/>
      <c r="S33" s="83"/>
    </row>
    <row r="34" spans="1:19" ht="20">
      <c r="A34" s="50" t="s">
        <v>29</v>
      </c>
      <c r="B34" s="91">
        <v>164</v>
      </c>
      <c r="C34" s="91">
        <v>166</v>
      </c>
      <c r="D34" s="91">
        <v>172</v>
      </c>
      <c r="E34" s="91">
        <v>176</v>
      </c>
      <c r="F34" s="84">
        <v>173</v>
      </c>
      <c r="G34" s="83">
        <v>232</v>
      </c>
      <c r="H34" s="83">
        <v>236</v>
      </c>
      <c r="I34" s="83">
        <v>224</v>
      </c>
      <c r="J34" s="83">
        <v>198</v>
      </c>
      <c r="K34" s="83">
        <v>210</v>
      </c>
      <c r="L34" s="83">
        <v>210</v>
      </c>
      <c r="N34">
        <f t="shared" si="2"/>
        <v>28.05</v>
      </c>
      <c r="O34" s="91"/>
      <c r="P34" s="91"/>
      <c r="Q34" s="91"/>
      <c r="R34" s="84"/>
      <c r="S34" s="83"/>
    </row>
    <row r="35" spans="1:19" ht="20">
      <c r="A35" s="50" t="s">
        <v>30</v>
      </c>
      <c r="B35" s="91">
        <v>36</v>
      </c>
      <c r="C35" s="91">
        <v>41</v>
      </c>
      <c r="D35" s="91">
        <v>61</v>
      </c>
      <c r="E35" s="91">
        <v>51</v>
      </c>
      <c r="F35" s="84">
        <v>57</v>
      </c>
      <c r="G35" s="83">
        <v>79</v>
      </c>
      <c r="H35" s="83">
        <v>69</v>
      </c>
      <c r="I35" s="83">
        <v>72</v>
      </c>
      <c r="J35" s="83">
        <v>91</v>
      </c>
      <c r="K35" s="83">
        <v>80</v>
      </c>
      <c r="L35" s="83">
        <v>90</v>
      </c>
      <c r="N35">
        <f t="shared" si="2"/>
        <v>150</v>
      </c>
      <c r="O35" s="91"/>
      <c r="P35" s="91"/>
      <c r="Q35" s="91"/>
      <c r="R35" s="84"/>
      <c r="S35" s="83"/>
    </row>
    <row r="36" spans="1:19" ht="20">
      <c r="A36" s="57" t="s">
        <v>31</v>
      </c>
      <c r="B36" s="91">
        <v>76</v>
      </c>
      <c r="C36" s="91">
        <v>93</v>
      </c>
      <c r="D36" s="91">
        <v>89</v>
      </c>
      <c r="E36" s="91">
        <v>77</v>
      </c>
      <c r="F36" s="84">
        <v>82</v>
      </c>
      <c r="G36" s="83">
        <v>77</v>
      </c>
      <c r="H36" s="83">
        <v>70</v>
      </c>
      <c r="I36" s="83">
        <v>67</v>
      </c>
      <c r="J36" s="83">
        <v>78</v>
      </c>
      <c r="K36" s="83">
        <v>115</v>
      </c>
      <c r="L36" s="83">
        <v>110</v>
      </c>
      <c r="N36">
        <f t="shared" si="2"/>
        <v>44.74</v>
      </c>
      <c r="O36" s="91"/>
      <c r="P36" s="91"/>
      <c r="Q36" s="91"/>
      <c r="R36" s="84"/>
      <c r="S36" s="83"/>
    </row>
    <row r="37" spans="1:19" ht="20">
      <c r="A37" s="50" t="s">
        <v>32</v>
      </c>
      <c r="B37" s="91">
        <v>83</v>
      </c>
      <c r="C37" s="91">
        <v>96</v>
      </c>
      <c r="D37" s="91">
        <v>101</v>
      </c>
      <c r="E37" s="91">
        <v>150</v>
      </c>
      <c r="F37" s="84">
        <v>127</v>
      </c>
      <c r="G37" s="83">
        <v>158</v>
      </c>
      <c r="H37" s="83">
        <v>128</v>
      </c>
      <c r="I37" s="83">
        <v>173</v>
      </c>
      <c r="J37" s="83">
        <v>131</v>
      </c>
      <c r="K37" s="83">
        <v>145</v>
      </c>
      <c r="L37" s="83">
        <v>175</v>
      </c>
      <c r="N37">
        <f t="shared" si="2"/>
        <v>110.84</v>
      </c>
      <c r="O37" s="91"/>
      <c r="P37" s="91"/>
      <c r="Q37" s="91"/>
      <c r="R37" s="84"/>
      <c r="S37" s="83"/>
    </row>
    <row r="38" spans="1:19" ht="20">
      <c r="A38" s="50" t="s">
        <v>33</v>
      </c>
      <c r="B38" s="91">
        <v>51</v>
      </c>
      <c r="C38" s="91">
        <v>56</v>
      </c>
      <c r="D38" s="91">
        <v>69</v>
      </c>
      <c r="E38" s="91">
        <v>68</v>
      </c>
      <c r="F38" s="84">
        <v>52</v>
      </c>
      <c r="G38" s="83">
        <v>51</v>
      </c>
      <c r="H38" s="83">
        <v>67</v>
      </c>
      <c r="I38" s="83">
        <v>104</v>
      </c>
      <c r="J38" s="83">
        <v>84</v>
      </c>
      <c r="K38" s="83">
        <v>125</v>
      </c>
      <c r="L38" s="83">
        <v>135</v>
      </c>
      <c r="N38">
        <f t="shared" si="2"/>
        <v>164.71</v>
      </c>
      <c r="O38" s="91"/>
      <c r="P38" s="91"/>
      <c r="Q38" s="91"/>
      <c r="R38" s="84"/>
      <c r="S38" s="83"/>
    </row>
    <row r="39" spans="1:19" ht="20">
      <c r="A39" s="50" t="s">
        <v>34</v>
      </c>
      <c r="B39" s="91">
        <v>67</v>
      </c>
      <c r="C39" s="91">
        <v>78</v>
      </c>
      <c r="D39" s="91">
        <v>62</v>
      </c>
      <c r="E39" s="91">
        <v>66</v>
      </c>
      <c r="F39" s="84">
        <v>81</v>
      </c>
      <c r="G39" s="83">
        <v>103</v>
      </c>
      <c r="H39" s="83">
        <v>95</v>
      </c>
      <c r="I39" s="83">
        <v>89</v>
      </c>
      <c r="J39" s="83">
        <v>77</v>
      </c>
      <c r="K39" s="83">
        <v>120</v>
      </c>
      <c r="L39" s="83">
        <v>160</v>
      </c>
      <c r="N39">
        <f t="shared" si="2"/>
        <v>138.81</v>
      </c>
      <c r="O39" s="91"/>
      <c r="P39" s="91"/>
      <c r="Q39" s="91"/>
      <c r="R39" s="84"/>
      <c r="S39" s="83"/>
    </row>
    <row r="40" spans="1:19" ht="20">
      <c r="A40" s="58" t="s">
        <v>137</v>
      </c>
      <c r="B40" s="91">
        <v>55</v>
      </c>
      <c r="C40" s="91">
        <v>135</v>
      </c>
      <c r="D40" s="91">
        <v>139</v>
      </c>
      <c r="E40" s="91">
        <v>138</v>
      </c>
      <c r="F40" s="84">
        <v>139</v>
      </c>
      <c r="G40" s="83">
        <v>119</v>
      </c>
      <c r="H40" s="83">
        <v>111</v>
      </c>
      <c r="I40" s="83">
        <v>131</v>
      </c>
      <c r="J40" s="83">
        <v>125</v>
      </c>
      <c r="K40" s="83">
        <v>125</v>
      </c>
      <c r="L40" s="83">
        <v>125</v>
      </c>
      <c r="N40">
        <f t="shared" si="2"/>
        <v>127.27</v>
      </c>
      <c r="O40" s="84"/>
      <c r="P40" s="91"/>
      <c r="Q40" s="91"/>
      <c r="R40" s="84"/>
      <c r="S40" s="83"/>
    </row>
    <row r="41" spans="1:19" ht="20">
      <c r="A41" s="50" t="s">
        <v>35</v>
      </c>
      <c r="B41" s="91">
        <v>32</v>
      </c>
      <c r="C41" s="91">
        <v>59</v>
      </c>
      <c r="D41" s="91">
        <v>44</v>
      </c>
      <c r="E41" s="91">
        <v>38</v>
      </c>
      <c r="F41" s="84">
        <v>47</v>
      </c>
      <c r="G41" s="83">
        <v>53</v>
      </c>
      <c r="H41" s="83">
        <v>59</v>
      </c>
      <c r="I41" s="83">
        <v>54</v>
      </c>
      <c r="J41" s="83">
        <v>80</v>
      </c>
      <c r="K41" s="83">
        <v>70</v>
      </c>
      <c r="L41" s="83">
        <v>70</v>
      </c>
      <c r="N41">
        <f t="shared" si="2"/>
        <v>118.75</v>
      </c>
      <c r="O41" s="91"/>
      <c r="P41" s="91"/>
      <c r="Q41" s="91"/>
      <c r="R41" s="84"/>
      <c r="S41" s="83"/>
    </row>
    <row r="42" spans="1:19" ht="20">
      <c r="A42" s="50" t="s">
        <v>36</v>
      </c>
      <c r="B42" s="91">
        <v>92</v>
      </c>
      <c r="C42" s="91">
        <v>74</v>
      </c>
      <c r="D42" s="91">
        <v>72</v>
      </c>
      <c r="E42" s="91">
        <v>52</v>
      </c>
      <c r="F42" s="84">
        <v>78</v>
      </c>
      <c r="G42" s="83">
        <v>81</v>
      </c>
      <c r="H42" s="83">
        <v>65</v>
      </c>
      <c r="I42" s="83">
        <v>93</v>
      </c>
      <c r="J42" s="83">
        <v>95</v>
      </c>
      <c r="K42" s="83">
        <v>90</v>
      </c>
      <c r="L42" s="83">
        <v>105</v>
      </c>
      <c r="N42">
        <f t="shared" si="2"/>
        <v>14.13</v>
      </c>
      <c r="O42" s="91"/>
      <c r="P42" s="91"/>
      <c r="Q42" s="91"/>
      <c r="R42" s="84"/>
      <c r="S42" s="83"/>
    </row>
    <row r="43" spans="1:19" ht="20">
      <c r="A43" s="50" t="s">
        <v>38</v>
      </c>
      <c r="B43" s="91">
        <v>209</v>
      </c>
      <c r="C43" s="84">
        <v>186</v>
      </c>
      <c r="D43" s="91">
        <v>173</v>
      </c>
      <c r="E43" s="91">
        <v>169</v>
      </c>
      <c r="F43" s="84">
        <v>161</v>
      </c>
      <c r="G43" s="83">
        <v>204</v>
      </c>
      <c r="H43" s="83">
        <v>156</v>
      </c>
      <c r="I43" s="83">
        <v>172</v>
      </c>
      <c r="J43" s="83">
        <v>187</v>
      </c>
      <c r="K43" s="83">
        <v>185</v>
      </c>
      <c r="L43" s="83">
        <v>215</v>
      </c>
      <c r="N43">
        <f t="shared" si="2"/>
        <v>2.87</v>
      </c>
      <c r="O43" s="91"/>
      <c r="P43" s="91"/>
      <c r="Q43" s="91"/>
      <c r="R43" s="84"/>
      <c r="S43" s="83"/>
    </row>
    <row r="44" spans="1:19" ht="20">
      <c r="A44" s="59" t="s">
        <v>37</v>
      </c>
      <c r="B44" s="91">
        <v>129</v>
      </c>
      <c r="C44" s="91">
        <v>117</v>
      </c>
      <c r="D44" s="91">
        <v>126</v>
      </c>
      <c r="E44" s="91">
        <v>121</v>
      </c>
      <c r="F44" s="84">
        <v>130</v>
      </c>
      <c r="G44" s="83">
        <v>191</v>
      </c>
      <c r="H44" s="83">
        <v>166</v>
      </c>
      <c r="I44" s="83">
        <v>165</v>
      </c>
      <c r="J44" s="83">
        <v>145</v>
      </c>
      <c r="K44" s="83">
        <v>180</v>
      </c>
      <c r="L44" s="83">
        <v>220</v>
      </c>
      <c r="N44">
        <f t="shared" si="2"/>
        <v>70.540000000000006</v>
      </c>
      <c r="O44" s="91"/>
      <c r="P44" s="91"/>
      <c r="Q44" s="91"/>
      <c r="R44" s="84"/>
      <c r="S44" s="83"/>
    </row>
    <row r="45" spans="1:19" ht="20">
      <c r="A45" s="89" t="s">
        <v>160</v>
      </c>
      <c r="B45" s="37">
        <f t="shared" ref="B45:L45" si="5">B23-SUM(B24:B44)</f>
        <v>0</v>
      </c>
      <c r="C45" s="37">
        <f t="shared" si="5"/>
        <v>0</v>
      </c>
      <c r="D45" s="37">
        <f t="shared" si="5"/>
        <v>0</v>
      </c>
      <c r="E45" s="37">
        <f t="shared" si="5"/>
        <v>0</v>
      </c>
      <c r="F45" s="37">
        <f t="shared" si="5"/>
        <v>0</v>
      </c>
      <c r="G45" s="37">
        <f t="shared" si="5"/>
        <v>0</v>
      </c>
      <c r="H45" s="37">
        <f t="shared" si="5"/>
        <v>0</v>
      </c>
      <c r="I45" s="37">
        <f t="shared" si="5"/>
        <v>0</v>
      </c>
      <c r="J45" s="37">
        <f t="shared" si="5"/>
        <v>0</v>
      </c>
      <c r="K45" s="37">
        <f t="shared" si="5"/>
        <v>0</v>
      </c>
      <c r="L45" s="37">
        <f t="shared" si="5"/>
        <v>0</v>
      </c>
    </row>
    <row r="46" spans="1:19" ht="20">
      <c r="A46" s="47"/>
      <c r="B46" s="91"/>
      <c r="C46" s="91"/>
      <c r="D46" s="91"/>
      <c r="E46" s="91"/>
      <c r="F46" s="84"/>
      <c r="G46" s="83"/>
      <c r="H46" s="83"/>
      <c r="I46" s="83"/>
      <c r="J46" s="83"/>
      <c r="K46" s="83"/>
      <c r="L46" s="83"/>
    </row>
    <row r="47" spans="1:19" ht="20">
      <c r="A47" s="53" t="s">
        <v>39</v>
      </c>
      <c r="B47" s="96">
        <v>1316</v>
      </c>
      <c r="C47" s="96">
        <v>1378</v>
      </c>
      <c r="D47" s="96">
        <v>1599</v>
      </c>
      <c r="E47" s="96">
        <v>1577</v>
      </c>
      <c r="F47" s="88">
        <v>1518</v>
      </c>
      <c r="G47" s="87">
        <v>1664</v>
      </c>
      <c r="H47" s="87">
        <v>1664</v>
      </c>
      <c r="I47" s="87">
        <v>1644</v>
      </c>
      <c r="J47" s="87">
        <v>1569</v>
      </c>
      <c r="K47" s="87">
        <v>1860</v>
      </c>
      <c r="L47" s="87">
        <v>1955</v>
      </c>
      <c r="N47">
        <f t="shared" si="2"/>
        <v>48.56</v>
      </c>
    </row>
    <row r="48" spans="1:19" ht="20">
      <c r="A48" s="50" t="s">
        <v>40</v>
      </c>
      <c r="B48" s="91">
        <v>75</v>
      </c>
      <c r="C48" s="91">
        <v>73</v>
      </c>
      <c r="D48" s="91">
        <v>77</v>
      </c>
      <c r="E48" s="91">
        <v>70</v>
      </c>
      <c r="F48" s="84">
        <v>94</v>
      </c>
      <c r="G48" s="83">
        <v>92</v>
      </c>
      <c r="H48" s="83">
        <v>104</v>
      </c>
      <c r="I48" s="83">
        <v>80</v>
      </c>
      <c r="J48" s="83">
        <v>66</v>
      </c>
      <c r="K48" s="83">
        <v>120</v>
      </c>
      <c r="L48" s="83">
        <v>130</v>
      </c>
      <c r="N48">
        <f t="shared" si="2"/>
        <v>73.33</v>
      </c>
    </row>
    <row r="49" spans="1:19" ht="20">
      <c r="A49" s="54" t="s">
        <v>41</v>
      </c>
      <c r="B49" s="91">
        <v>184</v>
      </c>
      <c r="C49" s="91">
        <v>152</v>
      </c>
      <c r="D49" s="91">
        <v>157</v>
      </c>
      <c r="E49" s="91">
        <v>168</v>
      </c>
      <c r="F49" s="84">
        <v>155</v>
      </c>
      <c r="G49" s="83">
        <v>236</v>
      </c>
      <c r="H49" s="83">
        <v>228</v>
      </c>
      <c r="I49" s="83">
        <v>215</v>
      </c>
      <c r="J49" s="83">
        <v>166</v>
      </c>
      <c r="K49" s="83">
        <v>195</v>
      </c>
      <c r="L49" s="83">
        <v>240</v>
      </c>
      <c r="N49">
        <f t="shared" si="2"/>
        <v>30.43</v>
      </c>
    </row>
    <row r="50" spans="1:19" ht="20">
      <c r="A50" s="50" t="s">
        <v>42</v>
      </c>
      <c r="B50" s="91">
        <v>55</v>
      </c>
      <c r="C50" s="91">
        <v>61</v>
      </c>
      <c r="D50" s="91">
        <v>71</v>
      </c>
      <c r="E50" s="91">
        <v>84</v>
      </c>
      <c r="F50" s="84">
        <v>71</v>
      </c>
      <c r="G50" s="83">
        <v>62</v>
      </c>
      <c r="H50" s="83">
        <v>63</v>
      </c>
      <c r="I50" s="83">
        <v>51</v>
      </c>
      <c r="J50" s="83">
        <v>47</v>
      </c>
      <c r="K50" s="83">
        <v>65</v>
      </c>
      <c r="L50" s="83">
        <v>70</v>
      </c>
      <c r="N50">
        <f t="shared" si="2"/>
        <v>27.27</v>
      </c>
    </row>
    <row r="51" spans="1:19" ht="20">
      <c r="A51" s="50" t="s">
        <v>43</v>
      </c>
      <c r="B51" s="91">
        <v>44</v>
      </c>
      <c r="C51" s="91">
        <v>40</v>
      </c>
      <c r="D51" s="91">
        <v>77</v>
      </c>
      <c r="E51" s="91">
        <v>96</v>
      </c>
      <c r="F51" s="84">
        <v>108</v>
      </c>
      <c r="G51" s="83">
        <v>95</v>
      </c>
      <c r="H51" s="83">
        <v>125</v>
      </c>
      <c r="I51" s="83">
        <v>130</v>
      </c>
      <c r="J51" s="83">
        <v>127</v>
      </c>
      <c r="K51" s="83">
        <v>150</v>
      </c>
      <c r="L51" s="83">
        <v>135</v>
      </c>
      <c r="N51">
        <f t="shared" si="2"/>
        <v>206.82</v>
      </c>
    </row>
    <row r="52" spans="1:19" ht="20">
      <c r="A52" s="50" t="s">
        <v>44</v>
      </c>
      <c r="B52" s="91">
        <v>49</v>
      </c>
      <c r="C52" s="91">
        <v>65</v>
      </c>
      <c r="D52" s="91">
        <v>99</v>
      </c>
      <c r="E52" s="91">
        <v>64</v>
      </c>
      <c r="F52" s="84">
        <v>44</v>
      </c>
      <c r="G52" s="83">
        <v>69</v>
      </c>
      <c r="H52" s="83">
        <v>65</v>
      </c>
      <c r="I52" s="83">
        <v>77</v>
      </c>
      <c r="J52" s="83">
        <v>72</v>
      </c>
      <c r="K52" s="83">
        <v>85</v>
      </c>
      <c r="L52" s="83">
        <v>80</v>
      </c>
      <c r="N52">
        <f t="shared" si="2"/>
        <v>63.27</v>
      </c>
    </row>
    <row r="53" spans="1:19" ht="20">
      <c r="A53" s="50" t="s">
        <v>45</v>
      </c>
      <c r="B53" s="91">
        <v>77</v>
      </c>
      <c r="C53" s="91">
        <v>85</v>
      </c>
      <c r="D53" s="91">
        <v>168</v>
      </c>
      <c r="E53" s="91">
        <v>128</v>
      </c>
      <c r="F53" s="84">
        <v>123</v>
      </c>
      <c r="G53" s="83">
        <v>137</v>
      </c>
      <c r="H53" s="83">
        <v>107</v>
      </c>
      <c r="I53" s="83">
        <v>128</v>
      </c>
      <c r="J53" s="83">
        <v>119</v>
      </c>
      <c r="K53" s="83">
        <v>150</v>
      </c>
      <c r="L53" s="83">
        <v>160</v>
      </c>
      <c r="N53">
        <f t="shared" si="2"/>
        <v>107.79</v>
      </c>
    </row>
    <row r="54" spans="1:19" ht="20">
      <c r="A54" s="50" t="s">
        <v>46</v>
      </c>
      <c r="B54" s="91">
        <v>81</v>
      </c>
      <c r="C54" s="91">
        <v>127</v>
      </c>
      <c r="D54" s="91">
        <v>75</v>
      </c>
      <c r="E54" s="91">
        <v>119</v>
      </c>
      <c r="F54" s="84">
        <v>115</v>
      </c>
      <c r="G54" s="83">
        <v>116</v>
      </c>
      <c r="H54" s="83">
        <v>107</v>
      </c>
      <c r="I54" s="83">
        <v>88</v>
      </c>
      <c r="J54" s="83">
        <v>99</v>
      </c>
      <c r="K54" s="83">
        <v>135</v>
      </c>
      <c r="L54" s="83">
        <v>105</v>
      </c>
      <c r="N54">
        <f t="shared" si="2"/>
        <v>29.63</v>
      </c>
    </row>
    <row r="55" spans="1:19" ht="20">
      <c r="A55" s="50" t="s">
        <v>47</v>
      </c>
      <c r="B55" s="91">
        <v>296</v>
      </c>
      <c r="C55" s="91">
        <v>267</v>
      </c>
      <c r="D55" s="91">
        <v>299</v>
      </c>
      <c r="E55" s="91">
        <v>296</v>
      </c>
      <c r="F55" s="84">
        <v>238</v>
      </c>
      <c r="G55" s="83">
        <v>217</v>
      </c>
      <c r="H55" s="83">
        <v>202</v>
      </c>
      <c r="I55" s="83">
        <v>229</v>
      </c>
      <c r="J55" s="83">
        <v>266</v>
      </c>
      <c r="K55" s="83">
        <v>265</v>
      </c>
      <c r="L55" s="83">
        <v>250</v>
      </c>
      <c r="N55">
        <f t="shared" si="2"/>
        <v>-15.54</v>
      </c>
    </row>
    <row r="56" spans="1:19" ht="20">
      <c r="A56" s="50" t="s">
        <v>48</v>
      </c>
      <c r="B56" s="91">
        <v>23</v>
      </c>
      <c r="C56" s="91">
        <v>34</v>
      </c>
      <c r="D56" s="91">
        <v>34</v>
      </c>
      <c r="E56" s="91">
        <v>47</v>
      </c>
      <c r="F56" s="84">
        <v>60</v>
      </c>
      <c r="G56" s="83">
        <v>47</v>
      </c>
      <c r="H56" s="83">
        <v>57</v>
      </c>
      <c r="I56" s="83">
        <v>79</v>
      </c>
      <c r="J56" s="83">
        <v>48</v>
      </c>
      <c r="K56" s="83">
        <v>55</v>
      </c>
      <c r="L56" s="83">
        <v>55</v>
      </c>
      <c r="N56">
        <f t="shared" si="2"/>
        <v>139.13</v>
      </c>
    </row>
    <row r="57" spans="1:19" ht="20">
      <c r="A57" s="50" t="s">
        <v>49</v>
      </c>
      <c r="B57" s="91">
        <v>22</v>
      </c>
      <c r="C57" s="91">
        <v>32</v>
      </c>
      <c r="D57" s="91">
        <v>35</v>
      </c>
      <c r="E57" s="91">
        <v>31</v>
      </c>
      <c r="F57" s="84">
        <v>40</v>
      </c>
      <c r="G57" s="83">
        <v>53</v>
      </c>
      <c r="H57" s="83">
        <v>44</v>
      </c>
      <c r="I57" s="83">
        <v>71</v>
      </c>
      <c r="J57" s="83">
        <v>43</v>
      </c>
      <c r="K57" s="83">
        <v>45</v>
      </c>
      <c r="L57" s="83">
        <v>65</v>
      </c>
      <c r="N57">
        <f t="shared" si="2"/>
        <v>195.45</v>
      </c>
    </row>
    <row r="58" spans="1:19" ht="20">
      <c r="A58" s="59" t="s">
        <v>146</v>
      </c>
      <c r="B58" s="91">
        <v>161</v>
      </c>
      <c r="C58" s="91">
        <v>154</v>
      </c>
      <c r="D58" s="91">
        <v>195</v>
      </c>
      <c r="E58" s="91">
        <v>167</v>
      </c>
      <c r="F58" s="84">
        <v>167</v>
      </c>
      <c r="G58" s="83">
        <v>186</v>
      </c>
      <c r="H58" s="83">
        <v>226</v>
      </c>
      <c r="I58" s="83">
        <v>181</v>
      </c>
      <c r="J58" s="83">
        <v>222</v>
      </c>
      <c r="K58" s="83">
        <v>235</v>
      </c>
      <c r="L58" s="83">
        <v>285</v>
      </c>
      <c r="N58">
        <f t="shared" si="2"/>
        <v>77.02</v>
      </c>
      <c r="O58" s="2"/>
      <c r="P58" s="2"/>
      <c r="Q58" s="2"/>
      <c r="R58" s="2"/>
      <c r="S58" s="2"/>
    </row>
    <row r="59" spans="1:19" ht="20">
      <c r="A59" s="50" t="s">
        <v>50</v>
      </c>
      <c r="B59" s="91">
        <v>44</v>
      </c>
      <c r="C59" s="91">
        <v>49</v>
      </c>
      <c r="D59" s="91">
        <v>67</v>
      </c>
      <c r="E59" s="91">
        <v>78</v>
      </c>
      <c r="F59" s="84">
        <v>60</v>
      </c>
      <c r="G59" s="83">
        <v>61</v>
      </c>
      <c r="H59" s="83">
        <v>70</v>
      </c>
      <c r="I59" s="83">
        <v>76</v>
      </c>
      <c r="J59" s="83">
        <v>68</v>
      </c>
      <c r="K59" s="83">
        <v>70</v>
      </c>
      <c r="L59" s="83">
        <v>100</v>
      </c>
      <c r="N59">
        <f t="shared" si="2"/>
        <v>127.27</v>
      </c>
      <c r="O59" s="83"/>
      <c r="P59" s="83"/>
      <c r="Q59" s="83"/>
      <c r="R59" s="83"/>
      <c r="S59" s="83"/>
    </row>
    <row r="60" spans="1:19" ht="20">
      <c r="A60" s="50" t="s">
        <v>51</v>
      </c>
      <c r="B60" s="91">
        <v>80</v>
      </c>
      <c r="C60" s="91">
        <v>97</v>
      </c>
      <c r="D60" s="91">
        <v>95</v>
      </c>
      <c r="E60" s="91">
        <v>85</v>
      </c>
      <c r="F60" s="84">
        <v>84</v>
      </c>
      <c r="G60" s="83">
        <v>126</v>
      </c>
      <c r="H60" s="83">
        <v>132</v>
      </c>
      <c r="I60" s="83">
        <v>135</v>
      </c>
      <c r="J60" s="83">
        <v>117</v>
      </c>
      <c r="K60" s="83">
        <v>120</v>
      </c>
      <c r="L60" s="83">
        <v>130</v>
      </c>
      <c r="N60">
        <f t="shared" si="2"/>
        <v>62.5</v>
      </c>
      <c r="O60" s="83"/>
      <c r="P60" s="83"/>
      <c r="Q60" s="83"/>
      <c r="R60" s="83"/>
      <c r="S60" s="83"/>
    </row>
    <row r="61" spans="1:19" ht="20">
      <c r="A61" s="50" t="s">
        <v>52</v>
      </c>
      <c r="B61" s="91">
        <v>125</v>
      </c>
      <c r="C61" s="91">
        <v>142</v>
      </c>
      <c r="D61" s="91">
        <v>150</v>
      </c>
      <c r="E61" s="91">
        <v>144</v>
      </c>
      <c r="F61" s="84">
        <v>159</v>
      </c>
      <c r="G61" s="83">
        <v>167</v>
      </c>
      <c r="H61" s="83">
        <v>134</v>
      </c>
      <c r="I61" s="83">
        <v>104</v>
      </c>
      <c r="J61" s="83">
        <v>109</v>
      </c>
      <c r="K61" s="83">
        <v>170</v>
      </c>
      <c r="L61" s="83">
        <v>150</v>
      </c>
      <c r="N61">
        <f t="shared" si="2"/>
        <v>20</v>
      </c>
      <c r="O61" s="83"/>
      <c r="P61" s="83"/>
      <c r="Q61" s="83"/>
      <c r="R61" s="83"/>
      <c r="S61" s="83"/>
    </row>
    <row r="62" spans="1:19" ht="20">
      <c r="A62" s="89" t="s">
        <v>160</v>
      </c>
      <c r="B62" s="37">
        <f t="shared" ref="B62:F62" si="6">B47-SUM(B48:B61)</f>
        <v>0</v>
      </c>
      <c r="C62" s="37">
        <f t="shared" si="6"/>
        <v>0</v>
      </c>
      <c r="D62" s="37">
        <f t="shared" si="6"/>
        <v>0</v>
      </c>
      <c r="E62" s="37">
        <f t="shared" si="6"/>
        <v>0</v>
      </c>
      <c r="F62" s="37">
        <f t="shared" si="6"/>
        <v>0</v>
      </c>
      <c r="G62" s="37">
        <f t="shared" ref="G62:L62" si="7">G47-SUM(G48:G61)</f>
        <v>0</v>
      </c>
      <c r="H62" s="37">
        <f t="shared" si="7"/>
        <v>0</v>
      </c>
      <c r="I62" s="37">
        <f t="shared" si="7"/>
        <v>0</v>
      </c>
      <c r="J62" s="37">
        <f t="shared" si="7"/>
        <v>0</v>
      </c>
      <c r="K62" s="37">
        <f t="shared" si="7"/>
        <v>0</v>
      </c>
      <c r="L62" s="37">
        <f t="shared" si="7"/>
        <v>0</v>
      </c>
    </row>
    <row r="63" spans="1:19" ht="20">
      <c r="A63" s="46"/>
    </row>
    <row r="64" spans="1:19" ht="20">
      <c r="A64" s="53" t="s">
        <v>3</v>
      </c>
      <c r="B64" s="96">
        <v>999</v>
      </c>
      <c r="C64" s="96">
        <v>979</v>
      </c>
      <c r="D64" s="96">
        <v>1049</v>
      </c>
      <c r="E64" s="96">
        <v>997</v>
      </c>
      <c r="F64" s="88">
        <v>948</v>
      </c>
      <c r="G64" s="87">
        <v>1176</v>
      </c>
      <c r="H64" s="87">
        <v>1186</v>
      </c>
      <c r="I64" s="87">
        <v>1268</v>
      </c>
      <c r="J64" s="87">
        <v>1170</v>
      </c>
      <c r="K64" s="87">
        <v>1515</v>
      </c>
      <c r="L64" s="87">
        <v>1515</v>
      </c>
      <c r="N64">
        <f t="shared" si="2"/>
        <v>51.65</v>
      </c>
    </row>
    <row r="65" spans="1:19" ht="20">
      <c r="A65" s="50" t="s">
        <v>53</v>
      </c>
      <c r="B65" s="91">
        <v>102</v>
      </c>
      <c r="C65" s="91">
        <v>76</v>
      </c>
      <c r="D65" s="91">
        <v>51</v>
      </c>
      <c r="E65" s="91">
        <v>80</v>
      </c>
      <c r="F65" s="84">
        <v>83</v>
      </c>
      <c r="G65" s="83">
        <v>97</v>
      </c>
      <c r="H65" s="83">
        <v>81</v>
      </c>
      <c r="I65" s="83">
        <v>85</v>
      </c>
      <c r="J65" s="83" t="s">
        <v>136</v>
      </c>
      <c r="K65" s="83">
        <v>95</v>
      </c>
      <c r="L65" s="83">
        <v>100</v>
      </c>
      <c r="N65">
        <f t="shared" si="2"/>
        <v>-1.96</v>
      </c>
      <c r="O65" s="91"/>
      <c r="P65" s="91"/>
      <c r="Q65" s="91"/>
      <c r="R65" s="84"/>
      <c r="S65" s="83"/>
    </row>
    <row r="66" spans="1:19" ht="20">
      <c r="A66" s="50" t="s">
        <v>54</v>
      </c>
      <c r="B66" s="91">
        <v>176</v>
      </c>
      <c r="C66" s="91">
        <v>172</v>
      </c>
      <c r="D66" s="91">
        <v>161</v>
      </c>
      <c r="E66" s="91">
        <v>175</v>
      </c>
      <c r="F66" s="84">
        <v>175</v>
      </c>
      <c r="G66" s="83">
        <v>235</v>
      </c>
      <c r="H66" s="83">
        <v>269</v>
      </c>
      <c r="I66" s="83">
        <v>252</v>
      </c>
      <c r="J66" s="83">
        <v>214</v>
      </c>
      <c r="K66" s="83">
        <v>290</v>
      </c>
      <c r="L66" s="83">
        <v>305</v>
      </c>
      <c r="N66">
        <f t="shared" si="2"/>
        <v>73.3</v>
      </c>
      <c r="O66" s="91"/>
      <c r="P66" s="91"/>
      <c r="Q66" s="91"/>
      <c r="R66" s="84"/>
      <c r="S66" s="83"/>
    </row>
    <row r="67" spans="1:19" ht="20">
      <c r="A67" s="50" t="s">
        <v>55</v>
      </c>
      <c r="B67" s="91">
        <v>108</v>
      </c>
      <c r="C67" s="91">
        <v>97</v>
      </c>
      <c r="D67" s="91">
        <v>97</v>
      </c>
      <c r="E67" s="91">
        <v>49</v>
      </c>
      <c r="F67" s="84">
        <v>41</v>
      </c>
      <c r="G67" s="83">
        <v>51</v>
      </c>
      <c r="H67" s="83">
        <v>58</v>
      </c>
      <c r="I67" s="83" t="s">
        <v>136</v>
      </c>
      <c r="J67" s="83">
        <v>81</v>
      </c>
      <c r="K67" s="83">
        <v>105</v>
      </c>
      <c r="L67" s="83">
        <v>70</v>
      </c>
      <c r="N67">
        <f t="shared" si="2"/>
        <v>-35.19</v>
      </c>
      <c r="O67" s="91"/>
      <c r="P67" s="91"/>
      <c r="Q67" s="91"/>
      <c r="R67" s="84"/>
      <c r="S67" s="83"/>
    </row>
    <row r="68" spans="1:19" ht="20">
      <c r="A68" s="59" t="s">
        <v>145</v>
      </c>
      <c r="B68" s="91">
        <v>111</v>
      </c>
      <c r="C68" s="91">
        <v>130</v>
      </c>
      <c r="D68" s="91">
        <v>118</v>
      </c>
      <c r="E68" s="91">
        <v>80</v>
      </c>
      <c r="F68" s="84">
        <v>75</v>
      </c>
      <c r="G68" s="83">
        <v>70</v>
      </c>
      <c r="H68" s="83">
        <v>104</v>
      </c>
      <c r="I68" s="104">
        <v>107</v>
      </c>
      <c r="J68" s="104">
        <v>114</v>
      </c>
      <c r="K68" s="83">
        <v>145</v>
      </c>
      <c r="L68" s="83">
        <v>150</v>
      </c>
      <c r="N68">
        <f t="shared" si="2"/>
        <v>35.14</v>
      </c>
      <c r="O68" s="91"/>
      <c r="P68" s="91"/>
      <c r="Q68" s="91"/>
      <c r="R68" s="84"/>
      <c r="S68" s="38"/>
    </row>
    <row r="69" spans="1:19" ht="20">
      <c r="A69" s="50" t="s">
        <v>56</v>
      </c>
      <c r="B69" s="91">
        <v>148</v>
      </c>
      <c r="C69" s="91">
        <v>109</v>
      </c>
      <c r="D69" s="91">
        <v>167</v>
      </c>
      <c r="E69" s="91">
        <v>142</v>
      </c>
      <c r="F69" s="84">
        <v>159</v>
      </c>
      <c r="G69" s="83">
        <v>205</v>
      </c>
      <c r="H69" s="83">
        <v>178</v>
      </c>
      <c r="I69" s="83">
        <v>168</v>
      </c>
      <c r="J69" s="83">
        <v>153</v>
      </c>
      <c r="K69" s="83">
        <v>190</v>
      </c>
      <c r="L69" s="83">
        <v>170</v>
      </c>
      <c r="N69">
        <f t="shared" si="2"/>
        <v>14.86</v>
      </c>
      <c r="O69" s="91"/>
      <c r="P69" s="91"/>
      <c r="Q69" s="91"/>
      <c r="R69" s="84"/>
      <c r="S69" s="83"/>
    </row>
    <row r="70" spans="1:19" ht="20">
      <c r="A70" s="50" t="s">
        <v>57</v>
      </c>
      <c r="B70" s="91">
        <v>155</v>
      </c>
      <c r="C70" s="91">
        <v>190</v>
      </c>
      <c r="D70" s="91">
        <v>204</v>
      </c>
      <c r="E70" s="91">
        <v>232</v>
      </c>
      <c r="F70" s="84">
        <v>194</v>
      </c>
      <c r="G70" s="83">
        <v>213</v>
      </c>
      <c r="H70" s="83">
        <v>236</v>
      </c>
      <c r="I70" s="83">
        <v>243</v>
      </c>
      <c r="J70" s="83">
        <v>286</v>
      </c>
      <c r="K70" s="83">
        <v>355</v>
      </c>
      <c r="L70" s="83">
        <v>355</v>
      </c>
      <c r="N70">
        <f t="shared" ref="N70:N133" si="8">ROUND(100*(L70-B70)/B70, 2)</f>
        <v>129.03</v>
      </c>
      <c r="O70" s="91"/>
      <c r="P70" s="91"/>
      <c r="Q70" s="91"/>
      <c r="R70" s="84"/>
      <c r="S70" s="83"/>
    </row>
    <row r="71" spans="1:19" ht="20">
      <c r="A71" s="50" t="s">
        <v>58</v>
      </c>
      <c r="B71" s="91">
        <v>77</v>
      </c>
      <c r="C71" s="91">
        <v>79</v>
      </c>
      <c r="D71" s="91">
        <v>93</v>
      </c>
      <c r="E71" s="91">
        <v>79</v>
      </c>
      <c r="F71" s="84">
        <v>71</v>
      </c>
      <c r="G71" s="83">
        <v>98</v>
      </c>
      <c r="H71" s="83">
        <v>85</v>
      </c>
      <c r="I71" s="83">
        <v>100</v>
      </c>
      <c r="J71" s="83">
        <v>63</v>
      </c>
      <c r="K71" s="83">
        <v>120</v>
      </c>
      <c r="L71" s="83">
        <v>110</v>
      </c>
      <c r="N71">
        <f t="shared" si="8"/>
        <v>42.86</v>
      </c>
      <c r="O71" s="91"/>
      <c r="P71" s="91"/>
      <c r="Q71" s="91"/>
      <c r="R71" s="84"/>
      <c r="S71" s="83"/>
    </row>
    <row r="72" spans="1:19" ht="20">
      <c r="A72" s="54" t="s">
        <v>59</v>
      </c>
      <c r="B72" s="91">
        <v>122</v>
      </c>
      <c r="C72" s="91">
        <v>126</v>
      </c>
      <c r="D72" s="91">
        <v>158</v>
      </c>
      <c r="E72" s="91">
        <v>160</v>
      </c>
      <c r="F72" s="84">
        <v>150</v>
      </c>
      <c r="G72" s="83">
        <v>207</v>
      </c>
      <c r="H72" s="83">
        <v>175</v>
      </c>
      <c r="I72" s="83">
        <v>224</v>
      </c>
      <c r="J72" s="83">
        <v>197</v>
      </c>
      <c r="K72" s="83">
        <v>215</v>
      </c>
      <c r="L72" s="83">
        <v>255</v>
      </c>
      <c r="N72">
        <f t="shared" si="8"/>
        <v>109.02</v>
      </c>
      <c r="O72" s="83"/>
      <c r="P72" s="83"/>
      <c r="Q72" s="83"/>
      <c r="R72" s="83"/>
      <c r="S72" s="83"/>
    </row>
    <row r="73" spans="1:19" ht="20">
      <c r="A73" s="89" t="s">
        <v>160</v>
      </c>
      <c r="B73" s="37">
        <f t="shared" ref="B73:L73" si="9">B64-SUM(B65:B72)</f>
        <v>0</v>
      </c>
      <c r="C73" s="37">
        <f t="shared" si="9"/>
        <v>0</v>
      </c>
      <c r="D73" s="37">
        <f t="shared" si="9"/>
        <v>0</v>
      </c>
      <c r="E73" s="37">
        <f t="shared" si="9"/>
        <v>0</v>
      </c>
      <c r="F73" s="37">
        <f t="shared" si="9"/>
        <v>0</v>
      </c>
      <c r="G73" s="37">
        <f t="shared" si="9"/>
        <v>0</v>
      </c>
      <c r="H73" s="37">
        <f t="shared" si="9"/>
        <v>0</v>
      </c>
      <c r="I73" s="37">
        <f t="shared" si="9"/>
        <v>89</v>
      </c>
      <c r="J73" s="37">
        <f t="shared" si="9"/>
        <v>62</v>
      </c>
      <c r="K73" s="37">
        <f t="shared" si="9"/>
        <v>0</v>
      </c>
      <c r="L73" s="37">
        <f t="shared" si="9"/>
        <v>0</v>
      </c>
    </row>
    <row r="74" spans="1:19" ht="20">
      <c r="A74" s="46"/>
      <c r="B74" s="105"/>
      <c r="C74" s="105"/>
      <c r="D74" s="106"/>
      <c r="E74" s="105"/>
      <c r="F74" s="107"/>
    </row>
    <row r="75" spans="1:19" ht="20">
      <c r="A75" s="53" t="s">
        <v>4</v>
      </c>
      <c r="B75" s="96">
        <v>1177</v>
      </c>
      <c r="C75" s="96">
        <v>1217</v>
      </c>
      <c r="D75" s="96">
        <v>1339</v>
      </c>
      <c r="E75" s="96">
        <v>1245</v>
      </c>
      <c r="F75" s="88">
        <v>1211</v>
      </c>
      <c r="G75" s="87">
        <v>1316</v>
      </c>
      <c r="H75" s="87">
        <v>1427</v>
      </c>
      <c r="I75" s="87">
        <v>1524</v>
      </c>
      <c r="J75" s="87">
        <v>1294</v>
      </c>
      <c r="K75" s="87">
        <v>1645</v>
      </c>
      <c r="L75" s="87">
        <v>1855</v>
      </c>
      <c r="N75">
        <f t="shared" si="8"/>
        <v>57.6</v>
      </c>
    </row>
    <row r="76" spans="1:19" ht="20">
      <c r="A76" s="51" t="s">
        <v>60</v>
      </c>
      <c r="B76" s="91">
        <v>315</v>
      </c>
      <c r="C76" s="91">
        <v>282</v>
      </c>
      <c r="D76" s="91">
        <v>342</v>
      </c>
      <c r="E76" s="91">
        <v>305</v>
      </c>
      <c r="F76" s="84">
        <v>243</v>
      </c>
      <c r="G76" s="83">
        <v>254</v>
      </c>
      <c r="H76" s="83">
        <v>303</v>
      </c>
      <c r="I76" s="83">
        <v>319</v>
      </c>
      <c r="J76" s="83">
        <v>295</v>
      </c>
      <c r="K76" s="83">
        <v>335</v>
      </c>
      <c r="L76" s="83">
        <v>410</v>
      </c>
      <c r="N76">
        <f t="shared" si="8"/>
        <v>30.16</v>
      </c>
      <c r="O76" s="2"/>
      <c r="P76" s="2"/>
      <c r="Q76" s="2"/>
      <c r="R76" s="2"/>
    </row>
    <row r="77" spans="1:19" ht="20">
      <c r="A77" s="50" t="s">
        <v>61</v>
      </c>
      <c r="B77" s="91">
        <v>101</v>
      </c>
      <c r="C77" s="91">
        <v>121</v>
      </c>
      <c r="D77" s="91">
        <v>109</v>
      </c>
      <c r="E77" s="91">
        <v>102</v>
      </c>
      <c r="F77" s="84">
        <v>78</v>
      </c>
      <c r="G77" s="83">
        <v>103</v>
      </c>
      <c r="H77" s="83">
        <v>64</v>
      </c>
      <c r="I77" s="83">
        <v>90</v>
      </c>
      <c r="J77" s="83">
        <v>75</v>
      </c>
      <c r="K77" s="83">
        <v>125</v>
      </c>
      <c r="L77" s="83">
        <v>130</v>
      </c>
      <c r="N77">
        <f t="shared" si="8"/>
        <v>28.71</v>
      </c>
      <c r="O77" s="91"/>
      <c r="P77" s="91"/>
      <c r="Q77" s="91"/>
      <c r="R77" s="84"/>
    </row>
    <row r="78" spans="1:19" ht="20">
      <c r="A78" s="50" t="s">
        <v>62</v>
      </c>
      <c r="B78" s="91">
        <v>73</v>
      </c>
      <c r="C78" s="91">
        <v>77</v>
      </c>
      <c r="D78" s="91">
        <v>78</v>
      </c>
      <c r="E78" s="91">
        <v>78</v>
      </c>
      <c r="F78" s="84">
        <v>69</v>
      </c>
      <c r="G78" s="83">
        <v>83</v>
      </c>
      <c r="H78" s="83">
        <v>83</v>
      </c>
      <c r="I78" s="83">
        <v>100</v>
      </c>
      <c r="J78" s="83">
        <v>89</v>
      </c>
      <c r="K78" s="83">
        <v>85</v>
      </c>
      <c r="L78" s="83">
        <v>85</v>
      </c>
      <c r="N78">
        <f t="shared" si="8"/>
        <v>16.440000000000001</v>
      </c>
      <c r="O78" s="91"/>
      <c r="P78" s="91"/>
      <c r="Q78" s="91"/>
      <c r="R78" s="84"/>
    </row>
    <row r="79" spans="1:19" ht="20">
      <c r="A79" s="50" t="s">
        <v>63</v>
      </c>
      <c r="B79" s="91">
        <v>33</v>
      </c>
      <c r="C79" s="91">
        <v>26</v>
      </c>
      <c r="D79" s="91">
        <v>29</v>
      </c>
      <c r="E79" s="91">
        <v>21</v>
      </c>
      <c r="F79" s="84">
        <v>30</v>
      </c>
      <c r="G79" s="83">
        <v>31</v>
      </c>
      <c r="H79" s="83">
        <v>26</v>
      </c>
      <c r="I79" s="83">
        <v>36</v>
      </c>
      <c r="J79" s="83">
        <v>29</v>
      </c>
      <c r="K79" s="83">
        <v>60</v>
      </c>
      <c r="L79" s="83">
        <v>55</v>
      </c>
      <c r="N79">
        <f t="shared" si="8"/>
        <v>66.67</v>
      </c>
      <c r="O79" s="91"/>
      <c r="P79" s="91"/>
      <c r="Q79" s="91"/>
      <c r="R79" s="84"/>
    </row>
    <row r="80" spans="1:19" ht="20">
      <c r="A80" s="50" t="s">
        <v>64</v>
      </c>
      <c r="B80" s="91">
        <v>63</v>
      </c>
      <c r="C80" s="91">
        <v>78</v>
      </c>
      <c r="D80" s="91">
        <v>112</v>
      </c>
      <c r="E80" s="91">
        <v>84</v>
      </c>
      <c r="F80" s="84">
        <v>81</v>
      </c>
      <c r="G80" s="83">
        <v>83</v>
      </c>
      <c r="H80" s="83">
        <v>80</v>
      </c>
      <c r="I80" s="83">
        <v>107</v>
      </c>
      <c r="J80" s="83">
        <v>70</v>
      </c>
      <c r="K80" s="83">
        <v>95</v>
      </c>
      <c r="L80" s="83">
        <v>90</v>
      </c>
      <c r="N80">
        <f t="shared" si="8"/>
        <v>42.86</v>
      </c>
      <c r="O80" s="91"/>
      <c r="P80" s="91"/>
      <c r="Q80" s="91"/>
      <c r="R80" s="84"/>
    </row>
    <row r="81" spans="1:19" ht="20">
      <c r="A81" s="50" t="s">
        <v>65</v>
      </c>
      <c r="B81" s="91">
        <v>29</v>
      </c>
      <c r="C81" s="91">
        <v>30</v>
      </c>
      <c r="D81" s="91">
        <v>41</v>
      </c>
      <c r="E81" s="91">
        <v>55</v>
      </c>
      <c r="F81" s="84">
        <v>41</v>
      </c>
      <c r="G81" s="83">
        <v>57</v>
      </c>
      <c r="H81" s="83">
        <v>70</v>
      </c>
      <c r="I81" s="83">
        <v>56</v>
      </c>
      <c r="J81" s="83">
        <v>64</v>
      </c>
      <c r="K81" s="83">
        <v>55</v>
      </c>
      <c r="L81" s="83">
        <v>80</v>
      </c>
      <c r="N81">
        <f t="shared" si="8"/>
        <v>175.86</v>
      </c>
      <c r="O81" s="91"/>
      <c r="P81" s="91"/>
      <c r="Q81" s="91"/>
      <c r="R81" s="84"/>
    </row>
    <row r="82" spans="1:19" ht="20">
      <c r="A82" s="50" t="s">
        <v>66</v>
      </c>
      <c r="B82" s="91">
        <v>28</v>
      </c>
      <c r="C82" s="91">
        <v>42</v>
      </c>
      <c r="D82" s="91">
        <v>42</v>
      </c>
      <c r="E82" s="91">
        <v>50</v>
      </c>
      <c r="F82" s="84">
        <v>53</v>
      </c>
      <c r="G82" s="83">
        <v>54</v>
      </c>
      <c r="H82" s="83">
        <v>46</v>
      </c>
      <c r="I82" s="83">
        <v>54</v>
      </c>
      <c r="J82" s="83">
        <v>49</v>
      </c>
      <c r="K82" s="83">
        <v>70</v>
      </c>
      <c r="L82" s="83">
        <v>55</v>
      </c>
      <c r="N82">
        <f t="shared" si="8"/>
        <v>96.43</v>
      </c>
      <c r="O82" s="91"/>
      <c r="P82" s="91"/>
      <c r="Q82" s="91"/>
      <c r="R82" s="84"/>
    </row>
    <row r="83" spans="1:19" ht="20">
      <c r="A83" s="60" t="s">
        <v>67</v>
      </c>
      <c r="B83" s="91">
        <v>137</v>
      </c>
      <c r="C83" s="91">
        <v>147</v>
      </c>
      <c r="D83" s="91">
        <v>174</v>
      </c>
      <c r="E83" s="91">
        <v>165</v>
      </c>
      <c r="F83" s="84">
        <v>169</v>
      </c>
      <c r="G83" s="83">
        <v>172</v>
      </c>
      <c r="H83" s="83">
        <v>208</v>
      </c>
      <c r="I83" s="83">
        <v>201</v>
      </c>
      <c r="J83" s="83">
        <v>179</v>
      </c>
      <c r="K83" s="83">
        <v>215</v>
      </c>
      <c r="L83" s="83">
        <v>320</v>
      </c>
      <c r="N83">
        <f t="shared" si="8"/>
        <v>133.58000000000001</v>
      </c>
      <c r="O83" s="2"/>
      <c r="P83" s="2"/>
      <c r="Q83" s="2"/>
      <c r="R83" s="2"/>
    </row>
    <row r="84" spans="1:19" ht="20">
      <c r="A84" s="50" t="s">
        <v>68</v>
      </c>
      <c r="B84" s="91">
        <v>63</v>
      </c>
      <c r="C84" s="91">
        <v>93</v>
      </c>
      <c r="D84" s="91">
        <v>97</v>
      </c>
      <c r="E84" s="91">
        <v>55</v>
      </c>
      <c r="F84" s="84">
        <v>60</v>
      </c>
      <c r="G84" s="83">
        <v>78</v>
      </c>
      <c r="H84" s="83">
        <v>95</v>
      </c>
      <c r="I84" s="83">
        <v>82</v>
      </c>
      <c r="J84" s="83">
        <v>64</v>
      </c>
      <c r="K84" s="83">
        <v>100</v>
      </c>
      <c r="L84" s="83">
        <v>85</v>
      </c>
      <c r="N84">
        <f t="shared" si="8"/>
        <v>34.92</v>
      </c>
      <c r="O84" s="91"/>
      <c r="P84" s="91"/>
      <c r="Q84" s="91"/>
      <c r="R84" s="84"/>
    </row>
    <row r="85" spans="1:19" ht="20">
      <c r="A85" s="50" t="s">
        <v>69</v>
      </c>
      <c r="B85" s="91">
        <v>29</v>
      </c>
      <c r="C85" s="91">
        <v>27</v>
      </c>
      <c r="D85" s="91">
        <v>24</v>
      </c>
      <c r="E85" s="91">
        <v>44</v>
      </c>
      <c r="F85" s="84">
        <v>38</v>
      </c>
      <c r="G85" s="83">
        <v>48</v>
      </c>
      <c r="H85" s="83">
        <v>31</v>
      </c>
      <c r="I85" s="83">
        <v>38</v>
      </c>
      <c r="J85" s="83">
        <v>23</v>
      </c>
      <c r="K85" s="83">
        <v>35</v>
      </c>
      <c r="L85" s="83">
        <v>60</v>
      </c>
      <c r="N85">
        <f t="shared" si="8"/>
        <v>106.9</v>
      </c>
      <c r="O85" s="91"/>
      <c r="P85" s="91"/>
      <c r="Q85" s="91"/>
      <c r="R85" s="84"/>
    </row>
    <row r="86" spans="1:19" ht="20">
      <c r="A86" s="50" t="s">
        <v>70</v>
      </c>
      <c r="B86" s="91">
        <v>49</v>
      </c>
      <c r="C86" s="91">
        <v>49</v>
      </c>
      <c r="D86" s="91">
        <v>49</v>
      </c>
      <c r="E86" s="91">
        <v>62</v>
      </c>
      <c r="F86" s="84">
        <v>57</v>
      </c>
      <c r="G86" s="83">
        <v>50</v>
      </c>
      <c r="H86" s="83">
        <v>84</v>
      </c>
      <c r="I86" s="83">
        <v>63</v>
      </c>
      <c r="J86" s="83">
        <v>69</v>
      </c>
      <c r="K86" s="83">
        <v>95</v>
      </c>
      <c r="L86" s="83">
        <v>80</v>
      </c>
      <c r="N86">
        <f t="shared" si="8"/>
        <v>63.27</v>
      </c>
      <c r="O86" s="91"/>
      <c r="P86" s="91"/>
      <c r="Q86" s="91"/>
      <c r="R86" s="84"/>
    </row>
    <row r="87" spans="1:19" ht="20">
      <c r="A87" s="50" t="s">
        <v>71</v>
      </c>
      <c r="B87" s="91">
        <v>116</v>
      </c>
      <c r="C87" s="91">
        <v>110</v>
      </c>
      <c r="D87" s="91">
        <v>102</v>
      </c>
      <c r="E87" s="91">
        <v>110</v>
      </c>
      <c r="F87" s="84">
        <v>146</v>
      </c>
      <c r="G87" s="83">
        <v>139</v>
      </c>
      <c r="H87" s="83">
        <v>135</v>
      </c>
      <c r="I87" s="83">
        <v>158</v>
      </c>
      <c r="J87" s="83">
        <v>112</v>
      </c>
      <c r="K87" s="83">
        <v>155</v>
      </c>
      <c r="L87" s="83">
        <v>170</v>
      </c>
      <c r="N87">
        <f t="shared" si="8"/>
        <v>46.55</v>
      </c>
      <c r="O87" s="91"/>
      <c r="P87" s="91"/>
      <c r="Q87" s="91"/>
      <c r="R87" s="84"/>
    </row>
    <row r="88" spans="1:19" ht="20">
      <c r="A88" s="50" t="s">
        <v>72</v>
      </c>
      <c r="B88" s="91">
        <v>22</v>
      </c>
      <c r="C88" s="91">
        <v>24</v>
      </c>
      <c r="D88" s="91">
        <v>26</v>
      </c>
      <c r="E88" s="91">
        <v>26</v>
      </c>
      <c r="F88" s="84">
        <v>19</v>
      </c>
      <c r="G88" s="83">
        <v>58</v>
      </c>
      <c r="H88" s="83">
        <v>91</v>
      </c>
      <c r="I88" s="83">
        <v>92</v>
      </c>
      <c r="J88" s="83">
        <v>80</v>
      </c>
      <c r="K88" s="83">
        <v>90</v>
      </c>
      <c r="L88" s="83">
        <v>115</v>
      </c>
      <c r="N88">
        <f t="shared" si="8"/>
        <v>422.73</v>
      </c>
      <c r="O88" s="91"/>
      <c r="P88" s="91"/>
      <c r="Q88" s="91"/>
      <c r="R88" s="84"/>
    </row>
    <row r="89" spans="1:19" ht="20">
      <c r="A89" s="50" t="s">
        <v>73</v>
      </c>
      <c r="B89" s="91">
        <v>119</v>
      </c>
      <c r="C89" s="91">
        <v>111</v>
      </c>
      <c r="D89" s="91">
        <v>114</v>
      </c>
      <c r="E89" s="91">
        <v>88</v>
      </c>
      <c r="F89" s="84">
        <v>127</v>
      </c>
      <c r="G89" s="83">
        <v>106</v>
      </c>
      <c r="H89" s="83">
        <v>111</v>
      </c>
      <c r="I89" s="83">
        <v>128</v>
      </c>
      <c r="J89" s="83">
        <v>96</v>
      </c>
      <c r="K89" s="83">
        <v>130</v>
      </c>
      <c r="L89" s="83">
        <v>120</v>
      </c>
      <c r="N89">
        <f t="shared" si="8"/>
        <v>0.84</v>
      </c>
      <c r="O89" s="91"/>
      <c r="P89" s="91"/>
      <c r="Q89" s="91"/>
      <c r="R89" s="84"/>
    </row>
    <row r="90" spans="1:19" ht="20">
      <c r="A90" s="89" t="s">
        <v>160</v>
      </c>
      <c r="B90" s="37">
        <f t="shared" ref="B90:G90" si="10">B75-SUM(B76:B89)</f>
        <v>0</v>
      </c>
      <c r="C90" s="37">
        <f t="shared" si="10"/>
        <v>0</v>
      </c>
      <c r="D90" s="37">
        <f t="shared" si="10"/>
        <v>0</v>
      </c>
      <c r="E90" s="37">
        <f t="shared" si="10"/>
        <v>0</v>
      </c>
      <c r="F90" s="37">
        <f t="shared" si="10"/>
        <v>0</v>
      </c>
      <c r="G90" s="37">
        <f t="shared" si="10"/>
        <v>0</v>
      </c>
      <c r="H90" s="37">
        <f t="shared" ref="H90:L90" si="11">H75-SUM(H76:H89)</f>
        <v>0</v>
      </c>
      <c r="I90" s="37">
        <f t="shared" si="11"/>
        <v>0</v>
      </c>
      <c r="J90" s="37">
        <f t="shared" si="11"/>
        <v>0</v>
      </c>
      <c r="K90" s="37">
        <f t="shared" si="11"/>
        <v>0</v>
      </c>
      <c r="L90" s="37">
        <f t="shared" si="11"/>
        <v>0</v>
      </c>
    </row>
    <row r="91" spans="1:19" ht="20">
      <c r="A91" s="46"/>
      <c r="B91" s="91"/>
      <c r="C91" s="91"/>
      <c r="D91" s="91"/>
      <c r="E91" s="91"/>
      <c r="F91" s="92"/>
    </row>
    <row r="92" spans="1:19" ht="20">
      <c r="A92" s="53" t="s">
        <v>5</v>
      </c>
      <c r="B92" s="96">
        <v>755</v>
      </c>
      <c r="C92" s="96">
        <v>875</v>
      </c>
      <c r="D92" s="96">
        <v>917</v>
      </c>
      <c r="E92" s="96">
        <v>874</v>
      </c>
      <c r="F92" s="88">
        <v>958</v>
      </c>
      <c r="G92" s="87">
        <v>1205</v>
      </c>
      <c r="H92" s="87">
        <v>1228</v>
      </c>
      <c r="I92" s="87">
        <v>1319</v>
      </c>
      <c r="J92" s="87">
        <v>1198</v>
      </c>
      <c r="K92" s="87">
        <v>1565</v>
      </c>
      <c r="L92" s="87">
        <v>1600</v>
      </c>
      <c r="N92">
        <f t="shared" si="8"/>
        <v>111.92</v>
      </c>
    </row>
    <row r="93" spans="1:19" ht="20">
      <c r="A93" s="52" t="s">
        <v>144</v>
      </c>
      <c r="B93" s="91">
        <v>52</v>
      </c>
      <c r="C93" s="91">
        <v>59</v>
      </c>
      <c r="D93" s="91">
        <v>67</v>
      </c>
      <c r="E93" s="91">
        <v>50</v>
      </c>
      <c r="F93" s="84">
        <v>72</v>
      </c>
      <c r="G93" s="83">
        <v>75</v>
      </c>
      <c r="H93" s="83">
        <v>76</v>
      </c>
      <c r="I93" s="83">
        <v>113</v>
      </c>
      <c r="J93" s="83">
        <v>100</v>
      </c>
      <c r="K93" s="83">
        <v>130</v>
      </c>
      <c r="L93" s="83">
        <v>110</v>
      </c>
      <c r="N93">
        <f t="shared" si="8"/>
        <v>111.54</v>
      </c>
      <c r="O93" s="91"/>
      <c r="P93" s="91"/>
      <c r="Q93" s="91"/>
      <c r="R93" s="84"/>
      <c r="S93" s="2"/>
    </row>
    <row r="94" spans="1:19" ht="20">
      <c r="A94" s="50" t="s">
        <v>74</v>
      </c>
      <c r="B94" s="91">
        <v>98</v>
      </c>
      <c r="C94" s="91">
        <v>115</v>
      </c>
      <c r="D94" s="91">
        <v>109</v>
      </c>
      <c r="E94" s="91">
        <v>119</v>
      </c>
      <c r="F94" s="84">
        <v>111</v>
      </c>
      <c r="G94" s="83">
        <v>143</v>
      </c>
      <c r="H94" s="83">
        <v>152</v>
      </c>
      <c r="I94" s="83">
        <v>157</v>
      </c>
      <c r="J94" s="83">
        <v>132</v>
      </c>
      <c r="K94" s="83">
        <v>210</v>
      </c>
      <c r="L94" s="83">
        <v>210</v>
      </c>
      <c r="N94">
        <f t="shared" si="8"/>
        <v>114.29</v>
      </c>
      <c r="O94" s="91"/>
      <c r="P94" s="91"/>
      <c r="Q94" s="91"/>
      <c r="R94" s="84"/>
      <c r="S94" s="83"/>
    </row>
    <row r="95" spans="1:19" ht="20">
      <c r="A95" s="61" t="s">
        <v>75</v>
      </c>
      <c r="B95" s="91">
        <v>184</v>
      </c>
      <c r="C95" s="91">
        <v>220</v>
      </c>
      <c r="D95" s="91">
        <v>250</v>
      </c>
      <c r="E95" s="91">
        <v>167</v>
      </c>
      <c r="F95" s="84">
        <v>217</v>
      </c>
      <c r="G95" s="83">
        <v>279</v>
      </c>
      <c r="H95" s="83">
        <v>267</v>
      </c>
      <c r="I95" s="83">
        <v>327</v>
      </c>
      <c r="J95" s="83">
        <v>335</v>
      </c>
      <c r="K95" s="83">
        <v>400</v>
      </c>
      <c r="L95" s="83">
        <v>480</v>
      </c>
      <c r="N95">
        <f t="shared" si="8"/>
        <v>160.87</v>
      </c>
      <c r="O95" s="2"/>
      <c r="P95" s="2"/>
      <c r="Q95" s="2"/>
      <c r="R95" s="2"/>
      <c r="S95" s="2"/>
    </row>
    <row r="96" spans="1:19" ht="20">
      <c r="A96" s="50" t="s">
        <v>76</v>
      </c>
      <c r="B96" s="91">
        <v>87</v>
      </c>
      <c r="C96" s="91">
        <v>108</v>
      </c>
      <c r="D96" s="91">
        <v>110</v>
      </c>
      <c r="E96" s="91">
        <v>141</v>
      </c>
      <c r="F96" s="84">
        <v>142</v>
      </c>
      <c r="G96" s="83">
        <v>177</v>
      </c>
      <c r="H96" s="83">
        <v>196</v>
      </c>
      <c r="I96" s="83">
        <v>177</v>
      </c>
      <c r="J96" s="83">
        <v>150</v>
      </c>
      <c r="K96" s="83">
        <v>205</v>
      </c>
      <c r="L96" s="83">
        <v>225</v>
      </c>
      <c r="N96">
        <f t="shared" si="8"/>
        <v>158.62</v>
      </c>
      <c r="O96" s="91"/>
      <c r="P96" s="91"/>
      <c r="Q96" s="91"/>
      <c r="R96" s="84"/>
      <c r="S96" s="83"/>
    </row>
    <row r="97" spans="1:19" ht="20">
      <c r="A97" s="50" t="s">
        <v>77</v>
      </c>
      <c r="B97" s="91">
        <v>31</v>
      </c>
      <c r="C97" s="91">
        <v>24</v>
      </c>
      <c r="D97" s="91">
        <v>27</v>
      </c>
      <c r="E97" s="91">
        <v>28</v>
      </c>
      <c r="F97" s="84">
        <v>27</v>
      </c>
      <c r="G97" s="83">
        <v>40</v>
      </c>
      <c r="H97" s="83">
        <v>42</v>
      </c>
      <c r="I97" s="83">
        <v>56</v>
      </c>
      <c r="J97" s="83">
        <v>61</v>
      </c>
      <c r="K97" s="83">
        <v>80</v>
      </c>
      <c r="L97" s="83">
        <v>70</v>
      </c>
      <c r="N97">
        <f t="shared" si="8"/>
        <v>125.81</v>
      </c>
      <c r="O97" s="91"/>
      <c r="P97" s="91"/>
      <c r="Q97" s="91"/>
      <c r="R97" s="84"/>
      <c r="S97" s="83"/>
    </row>
    <row r="98" spans="1:19" ht="20">
      <c r="A98" s="62" t="s">
        <v>78</v>
      </c>
      <c r="B98" s="91">
        <v>165</v>
      </c>
      <c r="C98" s="91">
        <v>174</v>
      </c>
      <c r="D98" s="91">
        <v>166</v>
      </c>
      <c r="E98" s="91">
        <v>192</v>
      </c>
      <c r="F98" s="84">
        <v>225</v>
      </c>
      <c r="G98" s="83">
        <v>251</v>
      </c>
      <c r="H98" s="83">
        <v>254</v>
      </c>
      <c r="I98" s="83">
        <v>216</v>
      </c>
      <c r="J98" s="83">
        <v>189</v>
      </c>
      <c r="K98" s="83">
        <v>245</v>
      </c>
      <c r="L98" s="83">
        <v>225</v>
      </c>
      <c r="N98">
        <f t="shared" si="8"/>
        <v>36.36</v>
      </c>
      <c r="O98" s="83"/>
      <c r="P98" s="83"/>
      <c r="Q98" s="83"/>
      <c r="R98" s="83"/>
      <c r="S98" s="83"/>
    </row>
    <row r="99" spans="1:19" ht="20">
      <c r="A99" s="50" t="s">
        <v>79</v>
      </c>
      <c r="B99" s="91">
        <v>59</v>
      </c>
      <c r="C99" s="91">
        <v>70</v>
      </c>
      <c r="D99" s="91">
        <v>76</v>
      </c>
      <c r="E99" s="91">
        <v>84</v>
      </c>
      <c r="F99" s="84">
        <v>55</v>
      </c>
      <c r="G99" s="83">
        <v>86</v>
      </c>
      <c r="H99" s="83">
        <v>97</v>
      </c>
      <c r="I99" s="83">
        <v>83</v>
      </c>
      <c r="J99" s="83">
        <v>66</v>
      </c>
      <c r="K99" s="83">
        <v>75</v>
      </c>
      <c r="L99" s="83">
        <v>70</v>
      </c>
      <c r="N99">
        <f t="shared" si="8"/>
        <v>18.64</v>
      </c>
      <c r="O99" s="91"/>
      <c r="P99" s="91"/>
      <c r="Q99" s="91"/>
      <c r="R99" s="84"/>
      <c r="S99" s="83"/>
    </row>
    <row r="100" spans="1:19" ht="20">
      <c r="A100" s="63" t="s">
        <v>80</v>
      </c>
      <c r="B100" s="91">
        <v>79</v>
      </c>
      <c r="C100" s="91">
        <v>105</v>
      </c>
      <c r="D100" s="91">
        <v>112</v>
      </c>
      <c r="E100" s="91">
        <v>93</v>
      </c>
      <c r="F100" s="84">
        <v>109</v>
      </c>
      <c r="G100" s="83">
        <v>154</v>
      </c>
      <c r="H100" s="83">
        <v>144</v>
      </c>
      <c r="I100" s="83">
        <v>190</v>
      </c>
      <c r="J100" s="83">
        <v>165</v>
      </c>
      <c r="K100" s="83">
        <v>220</v>
      </c>
      <c r="L100" s="83">
        <v>210</v>
      </c>
      <c r="N100">
        <f t="shared" si="8"/>
        <v>165.82</v>
      </c>
      <c r="O100" s="91"/>
      <c r="P100" s="91"/>
      <c r="Q100" s="91"/>
      <c r="R100" s="84"/>
      <c r="S100" s="83"/>
    </row>
    <row r="101" spans="1:19" ht="20">
      <c r="A101" s="89" t="s">
        <v>160</v>
      </c>
      <c r="B101" s="37">
        <f t="shared" ref="B101:L101" si="12">B92-SUM(B93:B100)</f>
        <v>0</v>
      </c>
      <c r="C101" s="37">
        <f t="shared" si="12"/>
        <v>0</v>
      </c>
      <c r="D101" s="37">
        <f t="shared" si="12"/>
        <v>0</v>
      </c>
      <c r="E101" s="37">
        <f t="shared" si="12"/>
        <v>0</v>
      </c>
      <c r="F101" s="37">
        <f t="shared" si="12"/>
        <v>0</v>
      </c>
      <c r="G101" s="37">
        <f t="shared" si="12"/>
        <v>0</v>
      </c>
      <c r="H101" s="37">
        <f t="shared" si="12"/>
        <v>0</v>
      </c>
      <c r="I101" s="37">
        <f t="shared" si="12"/>
        <v>0</v>
      </c>
      <c r="J101" s="37">
        <f t="shared" si="12"/>
        <v>0</v>
      </c>
      <c r="K101" s="37">
        <f t="shared" si="12"/>
        <v>0</v>
      </c>
      <c r="L101" s="37">
        <f t="shared" si="12"/>
        <v>0</v>
      </c>
    </row>
    <row r="102" spans="1:19" ht="20">
      <c r="A102" s="47"/>
      <c r="B102" s="91"/>
      <c r="C102" s="91"/>
      <c r="D102" s="91"/>
      <c r="E102" s="91"/>
      <c r="F102" s="84"/>
      <c r="G102" s="83"/>
      <c r="H102" s="83"/>
      <c r="I102" s="83"/>
      <c r="J102" s="83"/>
      <c r="K102" s="83"/>
      <c r="L102" s="83"/>
    </row>
    <row r="103" spans="1:19" ht="20">
      <c r="A103" s="53" t="s">
        <v>6</v>
      </c>
      <c r="B103" s="96">
        <v>993</v>
      </c>
      <c r="C103" s="96">
        <v>1000</v>
      </c>
      <c r="D103" s="96">
        <v>1074</v>
      </c>
      <c r="E103" s="96">
        <v>1038</v>
      </c>
      <c r="F103" s="88">
        <v>1029</v>
      </c>
      <c r="G103" s="87">
        <v>1126</v>
      </c>
      <c r="H103" s="87">
        <v>1131</v>
      </c>
      <c r="I103" s="87">
        <v>1214</v>
      </c>
      <c r="J103" s="87">
        <v>1135</v>
      </c>
      <c r="K103" s="87">
        <v>1280</v>
      </c>
      <c r="L103" s="87">
        <v>1220</v>
      </c>
      <c r="N103">
        <f t="shared" si="8"/>
        <v>22.86</v>
      </c>
    </row>
    <row r="104" spans="1:19" ht="20">
      <c r="A104" s="50" t="s">
        <v>81</v>
      </c>
      <c r="B104" s="91">
        <v>31</v>
      </c>
      <c r="C104" s="91">
        <v>35</v>
      </c>
      <c r="D104" s="91">
        <v>35</v>
      </c>
      <c r="E104" s="91">
        <v>27</v>
      </c>
      <c r="F104" s="84">
        <v>33</v>
      </c>
      <c r="G104" s="83">
        <v>27</v>
      </c>
      <c r="H104" s="83">
        <v>27</v>
      </c>
      <c r="I104" s="83">
        <v>21</v>
      </c>
      <c r="J104" s="83">
        <v>19</v>
      </c>
      <c r="K104" s="83">
        <v>25</v>
      </c>
      <c r="L104" s="83">
        <v>25</v>
      </c>
      <c r="N104">
        <f t="shared" si="8"/>
        <v>-19.350000000000001</v>
      </c>
      <c r="O104" s="83"/>
      <c r="P104" s="83"/>
      <c r="Q104" s="83"/>
      <c r="R104" s="83"/>
      <c r="S104" s="83"/>
    </row>
    <row r="105" spans="1:19" ht="20">
      <c r="A105" s="50" t="s">
        <v>82</v>
      </c>
      <c r="B105" s="91">
        <v>25</v>
      </c>
      <c r="C105" s="91">
        <v>31</v>
      </c>
      <c r="D105" s="91">
        <v>35</v>
      </c>
      <c r="E105" s="91">
        <v>38</v>
      </c>
      <c r="F105" s="84">
        <v>36</v>
      </c>
      <c r="G105" s="83">
        <v>29</v>
      </c>
      <c r="H105" s="83">
        <v>41</v>
      </c>
      <c r="I105" s="83">
        <v>43</v>
      </c>
      <c r="J105" s="83">
        <v>26</v>
      </c>
      <c r="K105" s="83">
        <v>50</v>
      </c>
      <c r="L105" s="83">
        <v>55</v>
      </c>
      <c r="N105">
        <f t="shared" si="8"/>
        <v>120</v>
      </c>
      <c r="O105" s="83"/>
      <c r="P105" s="83"/>
      <c r="Q105" s="83"/>
      <c r="R105" s="83"/>
      <c r="S105" s="83"/>
    </row>
    <row r="106" spans="1:19" ht="20">
      <c r="A106" s="50" t="s">
        <v>83</v>
      </c>
      <c r="B106" s="91">
        <v>19</v>
      </c>
      <c r="C106" s="91">
        <v>12</v>
      </c>
      <c r="D106" s="91">
        <v>24</v>
      </c>
      <c r="E106" s="91">
        <v>32</v>
      </c>
      <c r="F106" s="84">
        <v>29</v>
      </c>
      <c r="G106" s="83">
        <v>19</v>
      </c>
      <c r="H106" s="83">
        <v>19</v>
      </c>
      <c r="I106" s="83">
        <v>34</v>
      </c>
      <c r="J106" s="83">
        <v>26</v>
      </c>
      <c r="K106" s="83">
        <v>35</v>
      </c>
      <c r="L106" s="83">
        <v>30</v>
      </c>
      <c r="N106">
        <f t="shared" si="8"/>
        <v>57.89</v>
      </c>
      <c r="O106" s="83"/>
      <c r="P106" s="83"/>
      <c r="Q106" s="83"/>
      <c r="R106" s="83"/>
      <c r="S106" s="83"/>
    </row>
    <row r="107" spans="1:19" ht="20">
      <c r="A107" s="50" t="s">
        <v>84</v>
      </c>
      <c r="B107" s="91">
        <v>24</v>
      </c>
      <c r="C107" s="91">
        <v>41</v>
      </c>
      <c r="D107" s="91">
        <v>27</v>
      </c>
      <c r="E107" s="91">
        <v>27</v>
      </c>
      <c r="F107" s="84">
        <v>28</v>
      </c>
      <c r="G107" s="83">
        <v>29</v>
      </c>
      <c r="H107" s="83">
        <v>23</v>
      </c>
      <c r="I107" s="83">
        <v>25</v>
      </c>
      <c r="J107" s="83">
        <v>25</v>
      </c>
      <c r="K107" s="83">
        <v>40</v>
      </c>
      <c r="L107" s="83">
        <v>35</v>
      </c>
      <c r="N107">
        <f t="shared" si="8"/>
        <v>45.83</v>
      </c>
      <c r="O107" s="83"/>
      <c r="P107" s="83"/>
      <c r="Q107" s="83"/>
      <c r="R107" s="83"/>
      <c r="S107" s="83"/>
    </row>
    <row r="108" spans="1:19" ht="20">
      <c r="A108" s="50" t="s">
        <v>85</v>
      </c>
      <c r="B108" s="91">
        <v>35</v>
      </c>
      <c r="C108" s="91">
        <v>38</v>
      </c>
      <c r="D108" s="91">
        <v>31</v>
      </c>
      <c r="E108" s="91">
        <v>23</v>
      </c>
      <c r="F108" s="84">
        <v>43</v>
      </c>
      <c r="G108" s="83">
        <v>31</v>
      </c>
      <c r="H108" s="83">
        <v>56</v>
      </c>
      <c r="I108" s="83">
        <v>51</v>
      </c>
      <c r="J108" s="83">
        <v>33</v>
      </c>
      <c r="K108" s="83">
        <v>30</v>
      </c>
      <c r="L108" s="83">
        <v>40</v>
      </c>
      <c r="N108">
        <f t="shared" si="8"/>
        <v>14.29</v>
      </c>
      <c r="O108" s="83"/>
      <c r="P108" s="83"/>
      <c r="Q108" s="83"/>
      <c r="R108" s="83"/>
      <c r="S108" s="83"/>
    </row>
    <row r="109" spans="1:19" ht="20">
      <c r="A109" s="50" t="s">
        <v>86</v>
      </c>
      <c r="B109" s="91">
        <v>33</v>
      </c>
      <c r="C109" s="91">
        <v>30</v>
      </c>
      <c r="D109" s="91">
        <v>29</v>
      </c>
      <c r="E109" s="91">
        <v>28</v>
      </c>
      <c r="F109" s="84">
        <v>28</v>
      </c>
      <c r="G109" s="83">
        <v>30</v>
      </c>
      <c r="H109" s="83">
        <v>46</v>
      </c>
      <c r="I109" s="83">
        <v>34</v>
      </c>
      <c r="J109" s="83">
        <v>29</v>
      </c>
      <c r="K109" s="83">
        <v>30</v>
      </c>
      <c r="L109" s="83">
        <v>25</v>
      </c>
      <c r="N109">
        <f t="shared" si="8"/>
        <v>-24.24</v>
      </c>
      <c r="O109" s="83"/>
      <c r="P109" s="83"/>
      <c r="Q109" s="83"/>
      <c r="R109" s="83"/>
      <c r="S109" s="83"/>
    </row>
    <row r="110" spans="1:19" ht="20">
      <c r="A110" s="60" t="s">
        <v>142</v>
      </c>
      <c r="B110" s="91">
        <v>19</v>
      </c>
      <c r="C110" s="91">
        <v>29</v>
      </c>
      <c r="D110" s="91">
        <v>29</v>
      </c>
      <c r="E110" s="91">
        <v>37</v>
      </c>
      <c r="F110" s="84">
        <v>33</v>
      </c>
      <c r="G110" s="83">
        <v>29</v>
      </c>
      <c r="H110" s="83">
        <v>52</v>
      </c>
      <c r="I110" s="83">
        <v>41</v>
      </c>
      <c r="J110" s="83">
        <v>48</v>
      </c>
      <c r="K110" s="83">
        <v>55</v>
      </c>
      <c r="L110" s="83">
        <v>35</v>
      </c>
      <c r="N110">
        <f t="shared" si="8"/>
        <v>84.21</v>
      </c>
      <c r="O110" s="2"/>
      <c r="P110" s="2"/>
      <c r="Q110" s="2"/>
      <c r="R110" s="2"/>
      <c r="S110" s="2"/>
    </row>
    <row r="111" spans="1:19" ht="20">
      <c r="A111" s="50" t="s">
        <v>87</v>
      </c>
      <c r="B111" s="91">
        <v>55</v>
      </c>
      <c r="C111" s="91">
        <v>40</v>
      </c>
      <c r="D111" s="91">
        <v>38</v>
      </c>
      <c r="E111" s="91">
        <v>39</v>
      </c>
      <c r="F111" s="84">
        <v>36</v>
      </c>
      <c r="G111" s="83">
        <v>62</v>
      </c>
      <c r="H111" s="83">
        <v>58</v>
      </c>
      <c r="I111" s="83">
        <v>58</v>
      </c>
      <c r="J111" s="83">
        <v>47</v>
      </c>
      <c r="K111" s="83">
        <v>65</v>
      </c>
      <c r="L111" s="83">
        <v>60</v>
      </c>
      <c r="N111">
        <f t="shared" si="8"/>
        <v>9.09</v>
      </c>
      <c r="O111" s="83"/>
      <c r="P111" s="83"/>
      <c r="Q111" s="83"/>
      <c r="R111" s="83"/>
      <c r="S111" s="83"/>
    </row>
    <row r="112" spans="1:19" ht="20">
      <c r="A112" s="50" t="s">
        <v>88</v>
      </c>
      <c r="B112" s="91">
        <v>46</v>
      </c>
      <c r="C112" s="91">
        <v>41</v>
      </c>
      <c r="D112" s="91">
        <v>48</v>
      </c>
      <c r="E112" s="91">
        <v>43</v>
      </c>
      <c r="F112" s="84">
        <v>32</v>
      </c>
      <c r="G112" s="83">
        <v>48</v>
      </c>
      <c r="H112" s="83">
        <v>47</v>
      </c>
      <c r="I112" s="83">
        <v>50</v>
      </c>
      <c r="J112" s="83">
        <v>38</v>
      </c>
      <c r="K112" s="83">
        <v>40</v>
      </c>
      <c r="L112" s="83">
        <v>50</v>
      </c>
      <c r="N112">
        <f t="shared" si="8"/>
        <v>8.6999999999999993</v>
      </c>
      <c r="O112" s="83"/>
      <c r="P112" s="83"/>
      <c r="Q112" s="83"/>
      <c r="R112" s="83"/>
      <c r="S112" s="83"/>
    </row>
    <row r="113" spans="1:19" ht="20">
      <c r="A113" s="50" t="s">
        <v>89</v>
      </c>
      <c r="B113" s="91">
        <v>31</v>
      </c>
      <c r="C113" s="91">
        <v>26</v>
      </c>
      <c r="D113" s="91">
        <v>25</v>
      </c>
      <c r="E113" s="91">
        <v>25</v>
      </c>
      <c r="F113" s="84">
        <v>20</v>
      </c>
      <c r="G113" s="83">
        <v>27</v>
      </c>
      <c r="H113" s="83">
        <v>29</v>
      </c>
      <c r="I113" s="83">
        <v>27</v>
      </c>
      <c r="J113" s="83">
        <v>39</v>
      </c>
      <c r="K113" s="83">
        <v>30</v>
      </c>
      <c r="L113" s="83">
        <v>35</v>
      </c>
      <c r="N113">
        <f t="shared" si="8"/>
        <v>12.9</v>
      </c>
      <c r="O113" s="83"/>
      <c r="P113" s="83"/>
      <c r="Q113" s="83"/>
      <c r="R113" s="83"/>
      <c r="S113" s="83"/>
    </row>
    <row r="114" spans="1:19" ht="20">
      <c r="A114" s="50" t="s">
        <v>90</v>
      </c>
      <c r="B114" s="91">
        <v>28</v>
      </c>
      <c r="C114" s="91">
        <v>30</v>
      </c>
      <c r="D114" s="91">
        <v>38</v>
      </c>
      <c r="E114" s="91">
        <v>36</v>
      </c>
      <c r="F114" s="84">
        <v>35</v>
      </c>
      <c r="G114" s="83">
        <v>29</v>
      </c>
      <c r="H114" s="83">
        <v>36</v>
      </c>
      <c r="I114" s="83">
        <v>27</v>
      </c>
      <c r="J114" s="83">
        <v>32</v>
      </c>
      <c r="K114" s="83">
        <v>30</v>
      </c>
      <c r="L114" s="83">
        <v>30</v>
      </c>
      <c r="N114">
        <f t="shared" si="8"/>
        <v>7.14</v>
      </c>
      <c r="O114" s="83"/>
      <c r="P114" s="83"/>
      <c r="Q114" s="83"/>
      <c r="R114" s="83"/>
      <c r="S114" s="83"/>
    </row>
    <row r="115" spans="1:19" ht="20">
      <c r="A115" s="50" t="s">
        <v>91</v>
      </c>
      <c r="B115" s="91">
        <v>43</v>
      </c>
      <c r="C115" s="91">
        <v>42</v>
      </c>
      <c r="D115" s="91">
        <v>50</v>
      </c>
      <c r="E115" s="91">
        <v>47</v>
      </c>
      <c r="F115" s="84">
        <v>40</v>
      </c>
      <c r="G115" s="83">
        <v>39</v>
      </c>
      <c r="H115" s="83">
        <v>25</v>
      </c>
      <c r="I115" s="83">
        <v>42</v>
      </c>
      <c r="J115" s="83">
        <v>39</v>
      </c>
      <c r="K115" s="83">
        <v>30</v>
      </c>
      <c r="L115" s="83">
        <v>30</v>
      </c>
      <c r="N115">
        <f t="shared" si="8"/>
        <v>-30.23</v>
      </c>
      <c r="O115" s="83"/>
      <c r="P115" s="83"/>
      <c r="Q115" s="83"/>
      <c r="R115" s="83"/>
      <c r="S115" s="83"/>
    </row>
    <row r="116" spans="1:19" ht="20">
      <c r="A116" s="50" t="s">
        <v>92</v>
      </c>
      <c r="B116" s="91">
        <v>35</v>
      </c>
      <c r="C116" s="91">
        <v>30</v>
      </c>
      <c r="D116" s="91">
        <v>33</v>
      </c>
      <c r="E116" s="91">
        <v>28</v>
      </c>
      <c r="F116" s="84">
        <v>17</v>
      </c>
      <c r="G116" s="83">
        <v>45</v>
      </c>
      <c r="H116" s="83">
        <v>43</v>
      </c>
      <c r="I116" s="83">
        <v>41</v>
      </c>
      <c r="J116" s="83">
        <v>27</v>
      </c>
      <c r="K116" s="83">
        <v>45</v>
      </c>
      <c r="L116" s="83">
        <v>25</v>
      </c>
      <c r="N116">
        <f t="shared" si="8"/>
        <v>-28.57</v>
      </c>
      <c r="O116" s="83"/>
      <c r="P116" s="83"/>
      <c r="Q116" s="83"/>
      <c r="R116" s="83"/>
      <c r="S116" s="83"/>
    </row>
    <row r="117" spans="1:19" ht="20">
      <c r="A117" s="50" t="s">
        <v>93</v>
      </c>
      <c r="B117" s="84" t="s">
        <v>136</v>
      </c>
      <c r="C117" s="91">
        <v>11</v>
      </c>
      <c r="D117" s="91">
        <v>15</v>
      </c>
      <c r="E117" s="91">
        <v>20</v>
      </c>
      <c r="F117" s="84">
        <v>14</v>
      </c>
      <c r="G117" s="83">
        <v>17</v>
      </c>
      <c r="H117" s="83">
        <v>16</v>
      </c>
      <c r="I117" s="83">
        <v>17</v>
      </c>
      <c r="J117" s="83">
        <v>19</v>
      </c>
      <c r="K117" s="83">
        <v>20</v>
      </c>
      <c r="L117" s="83">
        <v>25</v>
      </c>
      <c r="N117">
        <f>ROUND(100*(L117-C117)/C117, 2)</f>
        <v>127.27</v>
      </c>
      <c r="O117" s="83"/>
      <c r="P117" s="83"/>
      <c r="Q117" s="83"/>
      <c r="R117" s="83"/>
      <c r="S117" s="83"/>
    </row>
    <row r="118" spans="1:19" ht="20">
      <c r="A118" s="50" t="s">
        <v>94</v>
      </c>
      <c r="B118" s="91">
        <v>17</v>
      </c>
      <c r="C118" s="91">
        <v>28</v>
      </c>
      <c r="D118" s="91">
        <v>32</v>
      </c>
      <c r="E118" s="91">
        <v>45</v>
      </c>
      <c r="F118" s="84">
        <v>32</v>
      </c>
      <c r="G118" s="83">
        <v>37</v>
      </c>
      <c r="H118" s="83">
        <v>28</v>
      </c>
      <c r="I118" s="83">
        <v>23</v>
      </c>
      <c r="J118" s="83">
        <v>26</v>
      </c>
      <c r="K118" s="83">
        <v>35</v>
      </c>
      <c r="L118" s="83">
        <v>30</v>
      </c>
      <c r="N118">
        <f t="shared" si="8"/>
        <v>76.47</v>
      </c>
      <c r="O118" s="83"/>
      <c r="P118" s="83"/>
      <c r="Q118" s="83"/>
      <c r="R118" s="83"/>
      <c r="S118" s="83"/>
    </row>
    <row r="119" spans="1:19" ht="20">
      <c r="A119" s="50" t="s">
        <v>95</v>
      </c>
      <c r="B119" s="91">
        <v>38</v>
      </c>
      <c r="C119" s="91">
        <v>30</v>
      </c>
      <c r="D119" s="91">
        <v>56</v>
      </c>
      <c r="E119" s="91">
        <v>58</v>
      </c>
      <c r="F119" s="84">
        <v>30</v>
      </c>
      <c r="G119" s="83">
        <v>38</v>
      </c>
      <c r="H119" s="83">
        <v>40</v>
      </c>
      <c r="I119" s="83">
        <v>51</v>
      </c>
      <c r="J119" s="83">
        <v>31</v>
      </c>
      <c r="K119" s="83">
        <v>55</v>
      </c>
      <c r="L119" s="83">
        <v>35</v>
      </c>
      <c r="N119">
        <f t="shared" si="8"/>
        <v>-7.89</v>
      </c>
      <c r="O119" s="83"/>
      <c r="P119" s="83"/>
      <c r="Q119" s="83"/>
      <c r="R119" s="83"/>
      <c r="S119" s="83"/>
    </row>
    <row r="120" spans="1:19" ht="20">
      <c r="A120" s="50" t="s">
        <v>96</v>
      </c>
      <c r="B120" s="91">
        <v>40</v>
      </c>
      <c r="C120" s="91">
        <v>43</v>
      </c>
      <c r="D120" s="91">
        <v>35</v>
      </c>
      <c r="E120" s="91">
        <v>38</v>
      </c>
      <c r="F120" s="84">
        <v>40</v>
      </c>
      <c r="G120" s="83">
        <v>25</v>
      </c>
      <c r="H120" s="83">
        <v>42</v>
      </c>
      <c r="I120" s="83">
        <v>41</v>
      </c>
      <c r="J120" s="83">
        <v>52</v>
      </c>
      <c r="K120" s="83">
        <v>85</v>
      </c>
      <c r="L120" s="83">
        <v>65</v>
      </c>
      <c r="N120">
        <f t="shared" si="8"/>
        <v>62.5</v>
      </c>
      <c r="O120" s="83"/>
      <c r="P120" s="83"/>
      <c r="Q120" s="83"/>
      <c r="R120" s="83"/>
      <c r="S120" s="83"/>
    </row>
    <row r="121" spans="1:19" ht="20">
      <c r="A121" s="50" t="s">
        <v>97</v>
      </c>
      <c r="B121" s="91">
        <v>51</v>
      </c>
      <c r="C121" s="91">
        <v>41</v>
      </c>
      <c r="D121" s="91">
        <v>53</v>
      </c>
      <c r="E121" s="91">
        <v>43</v>
      </c>
      <c r="F121" s="84">
        <v>49</v>
      </c>
      <c r="G121" s="83">
        <v>50</v>
      </c>
      <c r="H121" s="83">
        <v>32</v>
      </c>
      <c r="I121" s="83">
        <v>44</v>
      </c>
      <c r="J121" s="83">
        <v>43</v>
      </c>
      <c r="K121" s="83">
        <v>45</v>
      </c>
      <c r="L121" s="83">
        <v>25</v>
      </c>
      <c r="N121">
        <f t="shared" si="8"/>
        <v>-50.98</v>
      </c>
      <c r="O121" s="83"/>
      <c r="P121" s="83"/>
      <c r="Q121" s="83"/>
      <c r="R121" s="83"/>
      <c r="S121" s="83"/>
    </row>
    <row r="122" spans="1:19" ht="20">
      <c r="A122" s="50" t="s">
        <v>98</v>
      </c>
      <c r="B122" s="91">
        <v>23</v>
      </c>
      <c r="C122" s="91">
        <v>15</v>
      </c>
      <c r="D122" s="91">
        <v>25</v>
      </c>
      <c r="E122" s="91">
        <v>24</v>
      </c>
      <c r="F122" s="84">
        <v>17</v>
      </c>
      <c r="G122" s="83">
        <v>24</v>
      </c>
      <c r="H122" s="83">
        <v>19</v>
      </c>
      <c r="I122" s="83">
        <v>19</v>
      </c>
      <c r="J122" s="83">
        <v>22</v>
      </c>
      <c r="K122" s="83">
        <v>20</v>
      </c>
      <c r="L122" s="83">
        <v>20</v>
      </c>
      <c r="N122">
        <f t="shared" si="8"/>
        <v>-13.04</v>
      </c>
      <c r="O122" s="83"/>
      <c r="P122" s="83"/>
      <c r="Q122" s="83"/>
      <c r="R122" s="83"/>
      <c r="S122" s="83"/>
    </row>
    <row r="123" spans="1:19" ht="20">
      <c r="A123" s="50" t="s">
        <v>99</v>
      </c>
      <c r="B123" s="84" t="s">
        <v>136</v>
      </c>
      <c r="C123" s="91">
        <v>14</v>
      </c>
      <c r="D123" s="91">
        <v>10</v>
      </c>
      <c r="E123" s="91">
        <v>7</v>
      </c>
      <c r="F123" s="84">
        <v>11</v>
      </c>
      <c r="G123" s="83">
        <v>20</v>
      </c>
      <c r="H123" s="83">
        <v>16</v>
      </c>
      <c r="I123" s="83">
        <v>21</v>
      </c>
      <c r="J123" s="83">
        <v>16</v>
      </c>
      <c r="K123" s="83">
        <v>20</v>
      </c>
      <c r="L123" s="83">
        <v>30</v>
      </c>
      <c r="N123">
        <f>ROUND(100*(L123-C123)/C123, 2)</f>
        <v>114.29</v>
      </c>
      <c r="O123" s="83"/>
      <c r="P123" s="83"/>
      <c r="Q123" s="83"/>
      <c r="R123" s="83"/>
      <c r="S123" s="83"/>
    </row>
    <row r="124" spans="1:19" ht="20">
      <c r="A124" s="50" t="s">
        <v>100</v>
      </c>
      <c r="B124" s="91">
        <v>32</v>
      </c>
      <c r="C124" s="91">
        <v>38</v>
      </c>
      <c r="D124" s="91">
        <v>44</v>
      </c>
      <c r="E124" s="91">
        <v>45</v>
      </c>
      <c r="F124" s="84">
        <v>44</v>
      </c>
      <c r="G124" s="83">
        <v>54</v>
      </c>
      <c r="H124" s="83">
        <v>50</v>
      </c>
      <c r="I124" s="83">
        <v>51</v>
      </c>
      <c r="J124" s="83">
        <v>46</v>
      </c>
      <c r="K124" s="83">
        <v>45</v>
      </c>
      <c r="L124" s="83">
        <v>50</v>
      </c>
      <c r="N124">
        <f t="shared" si="8"/>
        <v>56.25</v>
      </c>
      <c r="O124" s="83"/>
      <c r="P124" s="83"/>
      <c r="Q124" s="83"/>
      <c r="R124" s="83"/>
      <c r="S124" s="83"/>
    </row>
    <row r="125" spans="1:19" ht="20">
      <c r="A125" s="50" t="s">
        <v>101</v>
      </c>
      <c r="B125" s="91">
        <v>51</v>
      </c>
      <c r="C125" s="91">
        <v>37</v>
      </c>
      <c r="D125" s="91">
        <v>45</v>
      </c>
      <c r="E125" s="91">
        <v>39</v>
      </c>
      <c r="F125" s="84">
        <v>41</v>
      </c>
      <c r="G125" s="83">
        <v>36</v>
      </c>
      <c r="H125" s="83">
        <v>47</v>
      </c>
      <c r="I125" s="83">
        <v>52</v>
      </c>
      <c r="J125" s="83">
        <v>38</v>
      </c>
      <c r="K125" s="83">
        <v>45</v>
      </c>
      <c r="L125" s="83">
        <v>50</v>
      </c>
      <c r="N125">
        <f t="shared" si="8"/>
        <v>-1.96</v>
      </c>
      <c r="O125" s="83"/>
      <c r="P125" s="83"/>
      <c r="Q125" s="83"/>
      <c r="R125" s="83"/>
      <c r="S125" s="83"/>
    </row>
    <row r="126" spans="1:19" ht="20">
      <c r="A126" s="50" t="s">
        <v>102</v>
      </c>
      <c r="B126" s="91">
        <v>32</v>
      </c>
      <c r="C126" s="91">
        <v>30</v>
      </c>
      <c r="D126" s="91">
        <v>49</v>
      </c>
      <c r="E126" s="91">
        <v>47</v>
      </c>
      <c r="F126" s="84">
        <v>47</v>
      </c>
      <c r="G126" s="83">
        <v>54</v>
      </c>
      <c r="H126" s="83">
        <v>33</v>
      </c>
      <c r="I126" s="83">
        <v>56</v>
      </c>
      <c r="J126" s="83">
        <v>66</v>
      </c>
      <c r="K126" s="83">
        <v>35</v>
      </c>
      <c r="L126" s="83">
        <v>40</v>
      </c>
      <c r="N126">
        <f t="shared" si="8"/>
        <v>25</v>
      </c>
      <c r="O126" s="83"/>
      <c r="P126" s="83"/>
      <c r="Q126" s="83"/>
      <c r="R126" s="83"/>
      <c r="S126" s="83"/>
    </row>
    <row r="127" spans="1:19" ht="20">
      <c r="A127" s="50" t="s">
        <v>103</v>
      </c>
      <c r="B127" s="91">
        <v>22</v>
      </c>
      <c r="C127" s="91">
        <v>32</v>
      </c>
      <c r="D127" s="91">
        <v>41</v>
      </c>
      <c r="E127" s="91">
        <v>27</v>
      </c>
      <c r="F127" s="84">
        <v>27</v>
      </c>
      <c r="G127" s="83">
        <v>48</v>
      </c>
      <c r="H127" s="83">
        <v>36</v>
      </c>
      <c r="I127" s="83">
        <v>25</v>
      </c>
      <c r="J127" s="83">
        <v>31</v>
      </c>
      <c r="K127" s="83">
        <v>25</v>
      </c>
      <c r="L127" s="83">
        <v>25</v>
      </c>
      <c r="N127">
        <f t="shared" si="8"/>
        <v>13.64</v>
      </c>
      <c r="O127" s="83"/>
      <c r="P127" s="83"/>
      <c r="Q127" s="83"/>
      <c r="R127" s="83"/>
      <c r="S127" s="83"/>
    </row>
    <row r="128" spans="1:19" ht="20">
      <c r="A128" s="50" t="s">
        <v>104</v>
      </c>
      <c r="B128" s="91">
        <v>17</v>
      </c>
      <c r="C128" s="91">
        <v>30</v>
      </c>
      <c r="D128" s="91">
        <v>9</v>
      </c>
      <c r="E128" s="91">
        <v>14</v>
      </c>
      <c r="F128" s="84">
        <v>17</v>
      </c>
      <c r="G128" s="83">
        <v>18</v>
      </c>
      <c r="H128" s="83">
        <v>14</v>
      </c>
      <c r="I128" s="83">
        <v>26</v>
      </c>
      <c r="J128" s="83">
        <v>20</v>
      </c>
      <c r="K128" s="83">
        <v>45</v>
      </c>
      <c r="L128" s="83">
        <v>35</v>
      </c>
      <c r="N128">
        <f t="shared" si="8"/>
        <v>105.88</v>
      </c>
      <c r="O128" s="83"/>
      <c r="P128" s="83"/>
      <c r="Q128" s="83"/>
      <c r="R128" s="83"/>
      <c r="S128" s="83"/>
    </row>
    <row r="129" spans="1:19" ht="20">
      <c r="A129" s="50" t="s">
        <v>105</v>
      </c>
      <c r="B129" s="91">
        <v>41</v>
      </c>
      <c r="C129" s="91">
        <v>30</v>
      </c>
      <c r="D129" s="91">
        <v>43</v>
      </c>
      <c r="E129" s="91">
        <v>28</v>
      </c>
      <c r="F129" s="84">
        <v>47</v>
      </c>
      <c r="G129" s="83">
        <v>45</v>
      </c>
      <c r="H129" s="83">
        <v>52</v>
      </c>
      <c r="I129" s="83">
        <v>55</v>
      </c>
      <c r="J129" s="83">
        <v>54</v>
      </c>
      <c r="K129" s="83">
        <v>60</v>
      </c>
      <c r="L129" s="83">
        <v>65</v>
      </c>
      <c r="N129">
        <f t="shared" si="8"/>
        <v>58.54</v>
      </c>
      <c r="O129" s="83"/>
      <c r="P129" s="83"/>
      <c r="Q129" s="83"/>
      <c r="R129" s="83"/>
      <c r="S129" s="83"/>
    </row>
    <row r="130" spans="1:19" ht="20">
      <c r="A130" s="51" t="s">
        <v>143</v>
      </c>
      <c r="B130" s="91">
        <v>49</v>
      </c>
      <c r="C130" s="91">
        <v>49</v>
      </c>
      <c r="D130" s="91">
        <v>41</v>
      </c>
      <c r="E130" s="91">
        <v>43</v>
      </c>
      <c r="F130" s="84">
        <v>57</v>
      </c>
      <c r="G130" s="83">
        <v>57</v>
      </c>
      <c r="H130" s="83">
        <v>70</v>
      </c>
      <c r="I130" s="83">
        <v>67</v>
      </c>
      <c r="J130" s="83">
        <v>74</v>
      </c>
      <c r="K130" s="83">
        <v>95</v>
      </c>
      <c r="L130" s="83">
        <v>70</v>
      </c>
      <c r="N130">
        <f t="shared" si="8"/>
        <v>42.86</v>
      </c>
      <c r="O130" s="2"/>
      <c r="P130" s="2"/>
      <c r="Q130" s="2"/>
      <c r="R130" s="2"/>
      <c r="S130" s="2"/>
    </row>
    <row r="131" spans="1:19" ht="20">
      <c r="A131" s="50" t="s">
        <v>106</v>
      </c>
      <c r="B131" s="91">
        <v>38</v>
      </c>
      <c r="C131" s="91">
        <v>23</v>
      </c>
      <c r="D131" s="91">
        <v>35</v>
      </c>
      <c r="E131" s="91">
        <v>35</v>
      </c>
      <c r="F131" s="84">
        <v>44</v>
      </c>
      <c r="G131" s="83">
        <v>42</v>
      </c>
      <c r="H131" s="83">
        <v>44</v>
      </c>
      <c r="I131" s="83">
        <v>52</v>
      </c>
      <c r="J131" s="83">
        <v>52</v>
      </c>
      <c r="K131" s="83">
        <v>45</v>
      </c>
      <c r="L131" s="83">
        <v>55</v>
      </c>
      <c r="N131">
        <f t="shared" si="8"/>
        <v>44.74</v>
      </c>
      <c r="O131" s="83"/>
      <c r="P131" s="83"/>
      <c r="Q131" s="83"/>
      <c r="R131" s="83"/>
      <c r="S131" s="83"/>
    </row>
    <row r="132" spans="1:19" ht="20">
      <c r="A132" s="50" t="s">
        <v>107</v>
      </c>
      <c r="B132" s="91">
        <v>31</v>
      </c>
      <c r="C132" s="91">
        <v>52</v>
      </c>
      <c r="D132" s="91">
        <v>39</v>
      </c>
      <c r="E132" s="91">
        <v>47</v>
      </c>
      <c r="F132" s="84">
        <v>34</v>
      </c>
      <c r="G132" s="83">
        <v>39</v>
      </c>
      <c r="H132" s="83">
        <v>22</v>
      </c>
      <c r="I132" s="83">
        <v>33</v>
      </c>
      <c r="J132" s="83">
        <v>34</v>
      </c>
      <c r="K132" s="83">
        <v>20</v>
      </c>
      <c r="L132" s="83">
        <v>25</v>
      </c>
      <c r="N132">
        <f t="shared" si="8"/>
        <v>-19.350000000000001</v>
      </c>
      <c r="O132" s="83"/>
      <c r="P132" s="83"/>
      <c r="Q132" s="83"/>
      <c r="R132" s="83"/>
      <c r="S132" s="83"/>
    </row>
    <row r="133" spans="1:19" ht="20">
      <c r="A133" s="50" t="s">
        <v>108</v>
      </c>
      <c r="B133" s="91">
        <v>36</v>
      </c>
      <c r="C133" s="91">
        <v>29</v>
      </c>
      <c r="D133" s="91">
        <v>28</v>
      </c>
      <c r="E133" s="91">
        <v>29</v>
      </c>
      <c r="F133" s="84">
        <v>39</v>
      </c>
      <c r="G133" s="83">
        <v>31</v>
      </c>
      <c r="H133" s="83">
        <v>31</v>
      </c>
      <c r="I133" s="83">
        <v>39</v>
      </c>
      <c r="J133" s="83">
        <v>38</v>
      </c>
      <c r="K133" s="83">
        <v>45</v>
      </c>
      <c r="L133" s="83">
        <v>50</v>
      </c>
      <c r="N133">
        <f t="shared" si="8"/>
        <v>38.89</v>
      </c>
      <c r="O133" s="83"/>
      <c r="P133" s="83"/>
      <c r="Q133" s="83"/>
      <c r="R133" s="83"/>
      <c r="S133" s="83"/>
    </row>
    <row r="134" spans="1:19" ht="20">
      <c r="A134" s="50" t="s">
        <v>109</v>
      </c>
      <c r="B134" s="91">
        <v>33</v>
      </c>
      <c r="C134" s="91">
        <v>43</v>
      </c>
      <c r="D134" s="91">
        <v>32</v>
      </c>
      <c r="E134" s="91">
        <v>19</v>
      </c>
      <c r="F134" s="84">
        <v>29</v>
      </c>
      <c r="G134" s="83">
        <v>47</v>
      </c>
      <c r="H134" s="83">
        <v>37</v>
      </c>
      <c r="I134" s="83">
        <v>48</v>
      </c>
      <c r="J134" s="83">
        <v>45</v>
      </c>
      <c r="K134" s="83">
        <v>35</v>
      </c>
      <c r="L134" s="83">
        <v>50</v>
      </c>
      <c r="N134">
        <f t="shared" ref="N134:N169" si="13">ROUND(100*(L134-B134)/B134, 2)</f>
        <v>51.52</v>
      </c>
      <c r="O134" s="83"/>
      <c r="P134" s="83"/>
      <c r="Q134" s="83"/>
      <c r="R134" s="83"/>
      <c r="S134" s="83"/>
    </row>
    <row r="135" spans="1:19" ht="20">
      <c r="A135" s="89" t="s">
        <v>160</v>
      </c>
      <c r="B135" s="37">
        <f t="shared" ref="B135:F135" si="14">B103-SUM(B104:B134)</f>
        <v>18</v>
      </c>
      <c r="C135" s="37">
        <f t="shared" si="14"/>
        <v>0</v>
      </c>
      <c r="D135" s="37">
        <f t="shared" si="14"/>
        <v>0</v>
      </c>
      <c r="E135" s="37">
        <f t="shared" si="14"/>
        <v>0</v>
      </c>
      <c r="F135" s="37">
        <f t="shared" si="14"/>
        <v>0</v>
      </c>
      <c r="G135" s="37">
        <f t="shared" ref="G135:L135" si="15">G103-SUM(G104:G134)</f>
        <v>0</v>
      </c>
      <c r="H135" s="37">
        <f t="shared" si="15"/>
        <v>0</v>
      </c>
      <c r="I135" s="37">
        <f t="shared" si="15"/>
        <v>0</v>
      </c>
      <c r="J135" s="37">
        <f t="shared" si="15"/>
        <v>0</v>
      </c>
      <c r="K135" s="37">
        <f t="shared" si="15"/>
        <v>0</v>
      </c>
      <c r="L135" s="37">
        <f t="shared" si="15"/>
        <v>0</v>
      </c>
      <c r="N135">
        <f t="shared" si="13"/>
        <v>-100</v>
      </c>
    </row>
    <row r="136" spans="1:19" ht="20">
      <c r="A136" s="47"/>
      <c r="G136" s="83"/>
      <c r="H136" s="83"/>
      <c r="I136" s="83"/>
      <c r="J136" s="83"/>
      <c r="K136" s="83"/>
      <c r="L136" s="83"/>
    </row>
    <row r="137" spans="1:19" ht="20">
      <c r="A137" s="49" t="s">
        <v>7</v>
      </c>
      <c r="B137" s="96">
        <v>1391</v>
      </c>
      <c r="C137" s="96">
        <v>1446</v>
      </c>
      <c r="D137" s="96">
        <v>1520</v>
      </c>
      <c r="E137" s="96">
        <v>1540</v>
      </c>
      <c r="F137" s="88">
        <v>1582</v>
      </c>
      <c r="G137" s="87">
        <v>1872</v>
      </c>
      <c r="H137" s="87">
        <v>1900</v>
      </c>
      <c r="I137" s="87">
        <v>2049</v>
      </c>
      <c r="J137" s="87">
        <v>1956</v>
      </c>
      <c r="K137" s="87">
        <v>2345</v>
      </c>
      <c r="L137" s="87">
        <v>2360</v>
      </c>
      <c r="N137">
        <f t="shared" si="13"/>
        <v>69.66</v>
      </c>
      <c r="O137" s="99"/>
      <c r="P137" s="99"/>
      <c r="Q137" s="99"/>
      <c r="R137" s="99"/>
    </row>
    <row r="138" spans="1:19" ht="20">
      <c r="A138" s="50" t="s">
        <v>110</v>
      </c>
      <c r="B138" s="91">
        <v>128</v>
      </c>
      <c r="C138" s="91">
        <v>84</v>
      </c>
      <c r="D138" s="91">
        <v>125</v>
      </c>
      <c r="E138" s="91">
        <v>118</v>
      </c>
      <c r="F138" s="84">
        <v>111</v>
      </c>
      <c r="G138" s="83">
        <v>96</v>
      </c>
      <c r="H138" s="83">
        <v>87</v>
      </c>
      <c r="I138" s="83">
        <v>97</v>
      </c>
      <c r="J138" s="83">
        <v>72</v>
      </c>
      <c r="K138" s="83">
        <v>100</v>
      </c>
      <c r="L138" s="83">
        <v>105</v>
      </c>
      <c r="N138">
        <f t="shared" si="13"/>
        <v>-17.97</v>
      </c>
      <c r="O138" s="91"/>
      <c r="P138" s="91"/>
      <c r="Q138" s="91"/>
      <c r="R138" s="84"/>
      <c r="S138" s="83"/>
    </row>
    <row r="139" spans="1:19" ht="20">
      <c r="A139" s="50" t="s">
        <v>111</v>
      </c>
      <c r="B139" s="91">
        <v>34</v>
      </c>
      <c r="C139" s="91">
        <v>34</v>
      </c>
      <c r="D139" s="91">
        <v>27</v>
      </c>
      <c r="E139" s="91">
        <v>49</v>
      </c>
      <c r="F139" s="84">
        <v>61</v>
      </c>
      <c r="G139" s="83">
        <v>58</v>
      </c>
      <c r="H139" s="83">
        <v>82</v>
      </c>
      <c r="I139" s="83">
        <v>74</v>
      </c>
      <c r="J139" s="83">
        <v>63</v>
      </c>
      <c r="K139" s="83">
        <v>80</v>
      </c>
      <c r="L139" s="83">
        <v>135</v>
      </c>
      <c r="N139">
        <f t="shared" si="13"/>
        <v>297.06</v>
      </c>
      <c r="O139" s="91"/>
      <c r="P139" s="91"/>
      <c r="Q139" s="91"/>
      <c r="R139" s="84"/>
      <c r="S139" s="83"/>
    </row>
    <row r="140" spans="1:19" ht="20">
      <c r="A140" s="64" t="s">
        <v>141</v>
      </c>
      <c r="B140" s="91">
        <v>43</v>
      </c>
      <c r="C140" s="91">
        <v>41</v>
      </c>
      <c r="D140" s="91">
        <v>62</v>
      </c>
      <c r="E140" s="91">
        <v>60</v>
      </c>
      <c r="F140" s="84">
        <v>60</v>
      </c>
      <c r="G140" s="83">
        <v>104</v>
      </c>
      <c r="H140" s="83">
        <v>122</v>
      </c>
      <c r="I140" s="83">
        <v>165</v>
      </c>
      <c r="J140" s="83">
        <v>174</v>
      </c>
      <c r="K140" s="83">
        <v>170</v>
      </c>
      <c r="L140" s="83">
        <v>190</v>
      </c>
      <c r="N140">
        <f t="shared" si="13"/>
        <v>341.86</v>
      </c>
      <c r="O140" s="84"/>
      <c r="P140" s="91"/>
      <c r="Q140" s="91"/>
      <c r="R140" s="84"/>
      <c r="S140" s="2"/>
    </row>
    <row r="141" spans="1:19" ht="20">
      <c r="A141" s="54" t="s">
        <v>112</v>
      </c>
      <c r="B141" s="91">
        <v>242</v>
      </c>
      <c r="C141" s="91">
        <v>242</v>
      </c>
      <c r="D141" s="91">
        <v>214</v>
      </c>
      <c r="E141" s="91">
        <v>241</v>
      </c>
      <c r="F141" s="84">
        <v>66</v>
      </c>
      <c r="G141" s="83">
        <v>103</v>
      </c>
      <c r="H141" s="83">
        <v>121</v>
      </c>
      <c r="I141" s="83">
        <v>121</v>
      </c>
      <c r="J141" s="83">
        <v>132</v>
      </c>
      <c r="K141" s="83">
        <v>195</v>
      </c>
      <c r="L141" s="83">
        <v>70</v>
      </c>
      <c r="N141">
        <f t="shared" si="13"/>
        <v>-71.069999999999993</v>
      </c>
      <c r="O141" s="83"/>
      <c r="P141" s="83"/>
      <c r="Q141" s="83"/>
      <c r="R141" s="83"/>
      <c r="S141" s="83"/>
    </row>
    <row r="142" spans="1:19" ht="20">
      <c r="A142" s="50" t="s">
        <v>113</v>
      </c>
      <c r="B142" s="91">
        <v>174</v>
      </c>
      <c r="C142" s="91">
        <v>215</v>
      </c>
      <c r="D142" s="91">
        <v>232</v>
      </c>
      <c r="E142" s="91">
        <v>241</v>
      </c>
      <c r="F142" s="84">
        <v>237</v>
      </c>
      <c r="G142" s="83">
        <v>276</v>
      </c>
      <c r="H142" s="83">
        <v>240</v>
      </c>
      <c r="I142" s="83">
        <v>225</v>
      </c>
      <c r="J142" s="83">
        <v>270</v>
      </c>
      <c r="K142" s="83">
        <v>335</v>
      </c>
      <c r="L142" s="83">
        <v>345</v>
      </c>
      <c r="N142">
        <f t="shared" si="13"/>
        <v>98.28</v>
      </c>
      <c r="O142" s="91"/>
      <c r="P142" s="91"/>
      <c r="Q142" s="91"/>
      <c r="R142" s="84"/>
      <c r="S142" s="83"/>
    </row>
    <row r="143" spans="1:19" ht="20">
      <c r="A143" s="50" t="s">
        <v>114</v>
      </c>
      <c r="B143" s="91">
        <v>25</v>
      </c>
      <c r="C143" s="91">
        <v>13</v>
      </c>
      <c r="D143" s="91">
        <v>29</v>
      </c>
      <c r="E143" s="91">
        <v>30</v>
      </c>
      <c r="F143" s="84">
        <v>31</v>
      </c>
      <c r="G143" s="83">
        <v>51</v>
      </c>
      <c r="H143" s="83">
        <v>20</v>
      </c>
      <c r="I143" s="83">
        <v>39</v>
      </c>
      <c r="J143" s="83">
        <v>37</v>
      </c>
      <c r="K143" s="83">
        <v>45</v>
      </c>
      <c r="L143" s="83">
        <v>40</v>
      </c>
      <c r="N143">
        <f t="shared" si="13"/>
        <v>60</v>
      </c>
      <c r="O143" s="91"/>
      <c r="P143" s="91"/>
      <c r="Q143" s="91"/>
      <c r="R143" s="84"/>
      <c r="S143" s="83"/>
    </row>
    <row r="144" spans="1:19" ht="20">
      <c r="A144" s="55" t="s">
        <v>115</v>
      </c>
      <c r="B144" s="91">
        <v>172</v>
      </c>
      <c r="C144" s="91">
        <v>158</v>
      </c>
      <c r="D144" s="91">
        <v>136</v>
      </c>
      <c r="E144" s="91">
        <v>159</v>
      </c>
      <c r="F144" s="84">
        <v>337</v>
      </c>
      <c r="G144" s="83">
        <v>426</v>
      </c>
      <c r="H144" s="83">
        <v>411</v>
      </c>
      <c r="I144" s="83">
        <v>424</v>
      </c>
      <c r="J144" s="83">
        <v>390</v>
      </c>
      <c r="K144" s="83">
        <v>400</v>
      </c>
      <c r="L144" s="83">
        <v>410</v>
      </c>
      <c r="N144">
        <f t="shared" si="13"/>
        <v>138.37</v>
      </c>
      <c r="O144" s="83"/>
      <c r="P144" s="83"/>
      <c r="Q144" s="83"/>
      <c r="R144" s="83"/>
      <c r="S144" s="83"/>
    </row>
    <row r="145" spans="1:19" ht="20">
      <c r="A145" s="50" t="s">
        <v>116</v>
      </c>
      <c r="B145" s="91">
        <v>54</v>
      </c>
      <c r="C145" s="91">
        <v>53</v>
      </c>
      <c r="D145" s="91">
        <v>77</v>
      </c>
      <c r="E145" s="91">
        <v>50</v>
      </c>
      <c r="F145" s="84">
        <v>39</v>
      </c>
      <c r="G145" s="83">
        <v>43</v>
      </c>
      <c r="H145" s="83">
        <v>50</v>
      </c>
      <c r="I145" s="83">
        <v>96</v>
      </c>
      <c r="J145" s="83">
        <v>62</v>
      </c>
      <c r="K145" s="83">
        <v>90</v>
      </c>
      <c r="L145" s="83">
        <v>75</v>
      </c>
      <c r="N145">
        <f t="shared" si="13"/>
        <v>38.89</v>
      </c>
      <c r="O145" s="91"/>
      <c r="P145" s="91"/>
      <c r="Q145" s="91"/>
      <c r="R145" s="84"/>
      <c r="S145" s="83"/>
    </row>
    <row r="146" spans="1:19" ht="20">
      <c r="A146" s="50" t="s">
        <v>117</v>
      </c>
      <c r="B146" s="91">
        <v>37</v>
      </c>
      <c r="C146" s="91">
        <v>68</v>
      </c>
      <c r="D146" s="91">
        <v>49</v>
      </c>
      <c r="E146" s="91">
        <v>42</v>
      </c>
      <c r="F146" s="92">
        <v>56</v>
      </c>
      <c r="G146" s="83">
        <v>77</v>
      </c>
      <c r="H146" s="83">
        <v>44</v>
      </c>
      <c r="I146" s="83">
        <v>60</v>
      </c>
      <c r="J146" s="83">
        <v>47</v>
      </c>
      <c r="K146" s="83">
        <v>65</v>
      </c>
      <c r="L146" s="83">
        <v>55</v>
      </c>
      <c r="N146">
        <f t="shared" si="13"/>
        <v>48.65</v>
      </c>
      <c r="O146" s="91"/>
      <c r="P146" s="91"/>
      <c r="Q146" s="91"/>
      <c r="R146" s="84"/>
      <c r="S146" s="83"/>
    </row>
    <row r="147" spans="1:19" ht="20">
      <c r="A147" s="65" t="s">
        <v>118</v>
      </c>
      <c r="B147" s="91">
        <v>111</v>
      </c>
      <c r="C147" s="91">
        <v>139</v>
      </c>
      <c r="D147" s="91">
        <v>134</v>
      </c>
      <c r="E147" s="91">
        <v>100</v>
      </c>
      <c r="F147" s="84">
        <v>127</v>
      </c>
      <c r="G147" s="83">
        <v>152</v>
      </c>
      <c r="H147" s="83">
        <v>166</v>
      </c>
      <c r="I147" s="83">
        <v>159</v>
      </c>
      <c r="J147" s="83">
        <v>134</v>
      </c>
      <c r="K147" s="83">
        <v>135</v>
      </c>
      <c r="L147" s="83">
        <v>185</v>
      </c>
      <c r="N147">
        <f t="shared" si="13"/>
        <v>66.67</v>
      </c>
      <c r="O147" s="91"/>
      <c r="P147" s="91"/>
      <c r="Q147" s="91"/>
      <c r="R147" s="84"/>
      <c r="S147" s="83"/>
    </row>
    <row r="148" spans="1:19" ht="20">
      <c r="A148" s="50" t="s">
        <v>119</v>
      </c>
      <c r="B148" s="91">
        <v>63</v>
      </c>
      <c r="C148" s="84">
        <v>65</v>
      </c>
      <c r="D148" s="91">
        <v>59</v>
      </c>
      <c r="E148" s="91">
        <v>95</v>
      </c>
      <c r="F148" s="84">
        <v>70</v>
      </c>
      <c r="G148" s="83">
        <v>82</v>
      </c>
      <c r="H148" s="83">
        <v>81</v>
      </c>
      <c r="I148" s="83">
        <v>78</v>
      </c>
      <c r="J148" s="83">
        <v>71</v>
      </c>
      <c r="K148" s="83">
        <v>90</v>
      </c>
      <c r="L148" s="83">
        <v>95</v>
      </c>
      <c r="N148">
        <f t="shared" si="13"/>
        <v>50.79</v>
      </c>
      <c r="O148" s="91"/>
      <c r="P148" s="91"/>
      <c r="Q148" s="91"/>
      <c r="R148" s="84"/>
      <c r="S148" s="83"/>
    </row>
    <row r="149" spans="1:19" ht="20">
      <c r="A149" s="50" t="s">
        <v>120</v>
      </c>
      <c r="B149" s="91">
        <v>61</v>
      </c>
      <c r="C149" s="91">
        <v>58</v>
      </c>
      <c r="D149" s="91">
        <v>82</v>
      </c>
      <c r="E149" s="91">
        <v>74</v>
      </c>
      <c r="F149" s="84">
        <v>81</v>
      </c>
      <c r="G149" s="83">
        <v>97</v>
      </c>
      <c r="H149" s="83">
        <v>92</v>
      </c>
      <c r="I149" s="83">
        <v>112</v>
      </c>
      <c r="J149" s="83">
        <v>115</v>
      </c>
      <c r="K149" s="83">
        <v>135</v>
      </c>
      <c r="L149" s="83">
        <v>130</v>
      </c>
      <c r="N149">
        <f t="shared" si="13"/>
        <v>113.11</v>
      </c>
      <c r="O149" s="91"/>
      <c r="P149" s="91"/>
      <c r="Q149" s="91"/>
      <c r="R149" s="84"/>
      <c r="S149" s="83"/>
    </row>
    <row r="150" spans="1:19" ht="20">
      <c r="A150" s="50" t="s">
        <v>121</v>
      </c>
      <c r="B150" s="91">
        <v>99</v>
      </c>
      <c r="C150" s="91">
        <v>138</v>
      </c>
      <c r="D150" s="91">
        <v>123</v>
      </c>
      <c r="E150" s="91">
        <v>122</v>
      </c>
      <c r="F150" s="84">
        <v>123</v>
      </c>
      <c r="G150" s="83">
        <v>154</v>
      </c>
      <c r="H150" s="83">
        <v>179</v>
      </c>
      <c r="I150" s="83">
        <v>209</v>
      </c>
      <c r="J150" s="83">
        <v>192</v>
      </c>
      <c r="K150" s="83">
        <v>240</v>
      </c>
      <c r="L150" s="83">
        <v>260</v>
      </c>
      <c r="N150">
        <f t="shared" si="13"/>
        <v>162.63</v>
      </c>
      <c r="O150" s="91"/>
      <c r="P150" s="91"/>
      <c r="Q150" s="91"/>
      <c r="R150" s="84"/>
      <c r="S150" s="83"/>
    </row>
    <row r="151" spans="1:19" ht="20">
      <c r="A151" s="50" t="s">
        <v>122</v>
      </c>
      <c r="B151" s="91">
        <v>26</v>
      </c>
      <c r="C151" s="91">
        <v>35</v>
      </c>
      <c r="D151" s="91">
        <v>45</v>
      </c>
      <c r="E151" s="91">
        <v>45</v>
      </c>
      <c r="F151" s="84">
        <v>41</v>
      </c>
      <c r="G151" s="83">
        <v>28</v>
      </c>
      <c r="H151" s="83">
        <v>28</v>
      </c>
      <c r="I151" s="83">
        <v>26</v>
      </c>
      <c r="J151" s="83">
        <v>25</v>
      </c>
      <c r="K151" s="83">
        <v>45</v>
      </c>
      <c r="L151" s="83">
        <v>25</v>
      </c>
      <c r="N151">
        <f t="shared" si="13"/>
        <v>-3.85</v>
      </c>
      <c r="O151" s="91"/>
      <c r="P151" s="91"/>
      <c r="Q151" s="91"/>
      <c r="R151" s="84"/>
      <c r="S151" s="83"/>
    </row>
    <row r="152" spans="1:19" ht="20">
      <c r="A152" s="50" t="s">
        <v>123</v>
      </c>
      <c r="B152" s="91">
        <v>122</v>
      </c>
      <c r="C152" s="91">
        <v>103</v>
      </c>
      <c r="D152" s="91">
        <v>126</v>
      </c>
      <c r="E152" s="91">
        <v>114</v>
      </c>
      <c r="F152" s="84">
        <v>142</v>
      </c>
      <c r="G152" s="83">
        <v>125</v>
      </c>
      <c r="H152" s="83">
        <v>177</v>
      </c>
      <c r="I152" s="83">
        <v>164</v>
      </c>
      <c r="J152" s="83">
        <v>172</v>
      </c>
      <c r="K152" s="83">
        <v>220</v>
      </c>
      <c r="L152" s="83">
        <v>240</v>
      </c>
      <c r="N152">
        <f t="shared" si="13"/>
        <v>96.72</v>
      </c>
      <c r="O152" s="91"/>
      <c r="P152" s="91"/>
      <c r="Q152" s="91"/>
      <c r="R152" s="84"/>
      <c r="S152" s="83"/>
    </row>
    <row r="153" spans="1:19" ht="20">
      <c r="A153" s="89" t="s">
        <v>160</v>
      </c>
      <c r="B153" s="37">
        <f t="shared" ref="B153:L153" si="16">B137-SUM(B138:B152)</f>
        <v>0</v>
      </c>
      <c r="C153" s="37">
        <f t="shared" si="16"/>
        <v>0</v>
      </c>
      <c r="D153" s="37">
        <f t="shared" si="16"/>
        <v>0</v>
      </c>
      <c r="E153" s="37">
        <f t="shared" si="16"/>
        <v>0</v>
      </c>
      <c r="F153" s="37">
        <f t="shared" si="16"/>
        <v>0</v>
      </c>
      <c r="G153" s="37">
        <f t="shared" si="16"/>
        <v>0</v>
      </c>
      <c r="H153" s="37">
        <f t="shared" si="16"/>
        <v>0</v>
      </c>
      <c r="I153" s="37">
        <f t="shared" si="16"/>
        <v>0</v>
      </c>
      <c r="J153" s="37">
        <f t="shared" si="16"/>
        <v>0</v>
      </c>
      <c r="K153" s="37">
        <f t="shared" si="16"/>
        <v>0</v>
      </c>
      <c r="L153" s="37">
        <f t="shared" si="16"/>
        <v>0</v>
      </c>
      <c r="O153" s="25"/>
      <c r="P153" s="25"/>
      <c r="Q153" s="25"/>
      <c r="R153" s="25"/>
    </row>
    <row r="154" spans="1:19" ht="20">
      <c r="A154" s="46"/>
      <c r="B154" s="91"/>
      <c r="C154" s="91"/>
      <c r="D154" s="91"/>
      <c r="E154" s="91"/>
      <c r="F154" s="84"/>
      <c r="G154" s="83"/>
      <c r="H154" s="83"/>
      <c r="I154" s="83"/>
      <c r="J154" s="83"/>
      <c r="K154" s="83"/>
      <c r="L154" s="83"/>
      <c r="O154" s="25"/>
      <c r="P154" s="25"/>
      <c r="Q154" s="25"/>
      <c r="R154" s="25"/>
    </row>
    <row r="155" spans="1:19" ht="20">
      <c r="A155" s="53" t="s">
        <v>8</v>
      </c>
      <c r="B155" s="96">
        <v>1090</v>
      </c>
      <c r="C155" s="96">
        <v>1082</v>
      </c>
      <c r="D155" s="96">
        <v>1271</v>
      </c>
      <c r="E155" s="96">
        <v>1232</v>
      </c>
      <c r="F155" s="88">
        <v>1216</v>
      </c>
      <c r="G155" s="87">
        <v>1384</v>
      </c>
      <c r="H155" s="87">
        <v>1490</v>
      </c>
      <c r="I155" s="87">
        <v>1549</v>
      </c>
      <c r="J155" s="87">
        <v>1519</v>
      </c>
      <c r="K155" s="87">
        <v>1930</v>
      </c>
      <c r="L155" s="87">
        <v>2075</v>
      </c>
      <c r="N155">
        <f t="shared" si="13"/>
        <v>90.37</v>
      </c>
    </row>
    <row r="156" spans="1:19" ht="20">
      <c r="A156" s="50" t="s">
        <v>124</v>
      </c>
      <c r="B156" s="91">
        <v>54</v>
      </c>
      <c r="C156" s="91">
        <v>32</v>
      </c>
      <c r="D156" s="91">
        <v>60</v>
      </c>
      <c r="E156" s="91">
        <v>36</v>
      </c>
      <c r="F156" s="84">
        <v>38</v>
      </c>
      <c r="G156" s="83">
        <v>41</v>
      </c>
      <c r="H156" s="83">
        <v>40</v>
      </c>
      <c r="I156" s="83">
        <v>46</v>
      </c>
      <c r="J156" s="83">
        <v>46</v>
      </c>
      <c r="K156" s="83">
        <v>70</v>
      </c>
      <c r="L156" s="83">
        <v>60</v>
      </c>
      <c r="N156">
        <f t="shared" si="13"/>
        <v>11.11</v>
      </c>
      <c r="O156" s="83"/>
      <c r="P156" s="83"/>
      <c r="Q156" s="83"/>
      <c r="R156" s="83"/>
      <c r="S156" s="83"/>
    </row>
    <row r="157" spans="1:19" ht="20">
      <c r="A157" s="66" t="s">
        <v>139</v>
      </c>
      <c r="B157" s="91">
        <v>69</v>
      </c>
      <c r="C157" s="91">
        <v>93</v>
      </c>
      <c r="D157" s="91">
        <v>106</v>
      </c>
      <c r="E157" s="91">
        <v>86</v>
      </c>
      <c r="F157" s="84">
        <v>135</v>
      </c>
      <c r="G157" s="83">
        <v>93</v>
      </c>
      <c r="H157" s="83">
        <v>116</v>
      </c>
      <c r="I157" s="83">
        <v>164</v>
      </c>
      <c r="J157" s="83">
        <v>143</v>
      </c>
      <c r="K157" s="83">
        <v>135</v>
      </c>
      <c r="L157" s="83">
        <v>170</v>
      </c>
      <c r="N157">
        <f t="shared" si="13"/>
        <v>146.38</v>
      </c>
      <c r="O157" s="2"/>
      <c r="P157" s="2"/>
      <c r="Q157" s="2"/>
      <c r="R157" s="2"/>
      <c r="S157" s="2"/>
    </row>
    <row r="158" spans="1:19" ht="20">
      <c r="A158" s="50" t="s">
        <v>125</v>
      </c>
      <c r="B158" s="91">
        <v>150</v>
      </c>
      <c r="C158" s="91">
        <v>155</v>
      </c>
      <c r="D158" s="91">
        <v>176</v>
      </c>
      <c r="E158" s="91">
        <v>121</v>
      </c>
      <c r="F158" s="84">
        <v>117</v>
      </c>
      <c r="G158" s="83">
        <v>137</v>
      </c>
      <c r="H158" s="83">
        <v>168</v>
      </c>
      <c r="I158" s="83">
        <v>131</v>
      </c>
      <c r="J158" s="83">
        <v>149</v>
      </c>
      <c r="K158" s="83">
        <v>230</v>
      </c>
      <c r="L158" s="83">
        <v>210</v>
      </c>
      <c r="N158">
        <f t="shared" si="13"/>
        <v>40</v>
      </c>
      <c r="O158" s="83"/>
      <c r="P158" s="83"/>
      <c r="Q158" s="83"/>
      <c r="R158" s="83"/>
      <c r="S158" s="83"/>
    </row>
    <row r="159" spans="1:19" ht="20">
      <c r="A159" s="61" t="s">
        <v>140</v>
      </c>
      <c r="B159" s="91">
        <v>127</v>
      </c>
      <c r="C159" s="91">
        <v>132</v>
      </c>
      <c r="D159" s="91">
        <v>123</v>
      </c>
      <c r="E159" s="91">
        <v>149</v>
      </c>
      <c r="F159" s="84">
        <v>154</v>
      </c>
      <c r="G159" s="83">
        <v>169</v>
      </c>
      <c r="H159" s="83">
        <v>153</v>
      </c>
      <c r="I159" s="83">
        <v>171</v>
      </c>
      <c r="J159" s="83">
        <v>189</v>
      </c>
      <c r="K159" s="83">
        <v>230</v>
      </c>
      <c r="L159" s="83">
        <v>215</v>
      </c>
      <c r="N159">
        <f t="shared" si="13"/>
        <v>69.290000000000006</v>
      </c>
      <c r="O159" s="2"/>
      <c r="P159" s="2"/>
      <c r="Q159" s="2"/>
      <c r="R159" s="2"/>
      <c r="S159" s="2"/>
    </row>
    <row r="160" spans="1:19" ht="20">
      <c r="A160" s="50" t="s">
        <v>126</v>
      </c>
      <c r="B160" s="91">
        <v>131</v>
      </c>
      <c r="C160" s="91">
        <v>133</v>
      </c>
      <c r="D160" s="91">
        <v>124</v>
      </c>
      <c r="E160" s="91">
        <v>137</v>
      </c>
      <c r="F160" s="84">
        <v>132</v>
      </c>
      <c r="G160" s="83">
        <v>156</v>
      </c>
      <c r="H160" s="83">
        <v>153</v>
      </c>
      <c r="I160" s="83">
        <v>140</v>
      </c>
      <c r="J160" s="83">
        <v>141</v>
      </c>
      <c r="K160" s="83">
        <v>195</v>
      </c>
      <c r="L160" s="83">
        <v>185</v>
      </c>
      <c r="N160">
        <f t="shared" si="13"/>
        <v>41.22</v>
      </c>
      <c r="O160" s="83"/>
      <c r="P160" s="83"/>
      <c r="Q160" s="83"/>
      <c r="R160" s="83"/>
      <c r="S160" s="83"/>
    </row>
    <row r="161" spans="1:19" ht="20">
      <c r="A161" s="50" t="s">
        <v>127</v>
      </c>
      <c r="B161" s="91">
        <v>44</v>
      </c>
      <c r="C161" s="91">
        <v>37</v>
      </c>
      <c r="D161" s="91">
        <v>54</v>
      </c>
      <c r="E161" s="91">
        <v>49</v>
      </c>
      <c r="F161" s="84">
        <v>56</v>
      </c>
      <c r="G161" s="83">
        <v>101</v>
      </c>
      <c r="H161" s="83">
        <v>103</v>
      </c>
      <c r="I161" s="83">
        <v>104</v>
      </c>
      <c r="J161" s="83">
        <v>90</v>
      </c>
      <c r="K161" s="83">
        <v>125</v>
      </c>
      <c r="L161" s="83">
        <v>140</v>
      </c>
      <c r="N161">
        <f t="shared" si="13"/>
        <v>218.18</v>
      </c>
      <c r="O161" s="83"/>
      <c r="P161" s="83"/>
      <c r="Q161" s="83"/>
      <c r="R161" s="83"/>
      <c r="S161" s="83"/>
    </row>
    <row r="162" spans="1:19" ht="20">
      <c r="A162" s="50" t="s">
        <v>128</v>
      </c>
      <c r="B162" s="91">
        <v>89</v>
      </c>
      <c r="C162" s="91">
        <v>96</v>
      </c>
      <c r="D162" s="91">
        <v>128</v>
      </c>
      <c r="E162" s="91">
        <v>134</v>
      </c>
      <c r="F162" s="84">
        <v>98</v>
      </c>
      <c r="G162" s="83">
        <v>126</v>
      </c>
      <c r="H162" s="83">
        <v>142</v>
      </c>
      <c r="I162" s="83">
        <v>181</v>
      </c>
      <c r="J162" s="83">
        <v>160</v>
      </c>
      <c r="K162" s="83">
        <v>180</v>
      </c>
      <c r="L162" s="83">
        <v>185</v>
      </c>
      <c r="N162">
        <f t="shared" si="13"/>
        <v>107.87</v>
      </c>
      <c r="O162" s="83"/>
      <c r="P162" s="83"/>
      <c r="Q162" s="83"/>
      <c r="R162" s="83"/>
      <c r="S162" s="83"/>
    </row>
    <row r="163" spans="1:19" ht="20">
      <c r="A163" s="50" t="s">
        <v>129</v>
      </c>
      <c r="B163" s="91">
        <v>44</v>
      </c>
      <c r="C163" s="91">
        <v>29</v>
      </c>
      <c r="D163" s="91">
        <v>39</v>
      </c>
      <c r="E163" s="91">
        <v>31</v>
      </c>
      <c r="F163" s="84">
        <v>30</v>
      </c>
      <c r="G163" s="83">
        <v>49</v>
      </c>
      <c r="H163" s="83">
        <v>41</v>
      </c>
      <c r="I163" s="83">
        <v>41</v>
      </c>
      <c r="J163" s="83">
        <v>29</v>
      </c>
      <c r="K163" s="83">
        <v>60</v>
      </c>
      <c r="L163" s="83">
        <v>95</v>
      </c>
      <c r="N163">
        <f t="shared" si="13"/>
        <v>115.91</v>
      </c>
      <c r="O163" s="83"/>
      <c r="P163" s="83"/>
      <c r="Q163" s="83"/>
      <c r="R163" s="83"/>
      <c r="S163" s="83"/>
    </row>
    <row r="164" spans="1:19" ht="20">
      <c r="A164" s="50" t="s">
        <v>130</v>
      </c>
      <c r="B164" s="91">
        <v>52</v>
      </c>
      <c r="C164" s="91">
        <v>65</v>
      </c>
      <c r="D164" s="91">
        <v>74</v>
      </c>
      <c r="E164" s="91">
        <v>93</v>
      </c>
      <c r="F164" s="84">
        <v>63</v>
      </c>
      <c r="G164" s="83">
        <v>84</v>
      </c>
      <c r="H164" s="83">
        <v>117</v>
      </c>
      <c r="I164" s="83">
        <v>114</v>
      </c>
      <c r="J164" s="83">
        <v>126</v>
      </c>
      <c r="K164" s="83">
        <v>95</v>
      </c>
      <c r="L164" s="83">
        <v>115</v>
      </c>
      <c r="N164">
        <f t="shared" si="13"/>
        <v>121.15</v>
      </c>
      <c r="O164" s="83"/>
      <c r="P164" s="83"/>
      <c r="Q164" s="83"/>
      <c r="R164" s="83"/>
      <c r="S164" s="83"/>
    </row>
    <row r="165" spans="1:19" ht="20">
      <c r="A165" s="50" t="s">
        <v>131</v>
      </c>
      <c r="B165" s="91">
        <v>106</v>
      </c>
      <c r="C165" s="91">
        <v>96</v>
      </c>
      <c r="D165" s="91">
        <v>113</v>
      </c>
      <c r="E165" s="91">
        <v>122</v>
      </c>
      <c r="F165" s="84">
        <v>127</v>
      </c>
      <c r="G165" s="83">
        <v>149</v>
      </c>
      <c r="H165" s="83">
        <v>142</v>
      </c>
      <c r="I165" s="83">
        <v>154</v>
      </c>
      <c r="J165" s="83">
        <v>128</v>
      </c>
      <c r="K165" s="83">
        <v>190</v>
      </c>
      <c r="L165" s="83">
        <v>250</v>
      </c>
      <c r="N165">
        <f t="shared" si="13"/>
        <v>135.85</v>
      </c>
      <c r="O165" s="83"/>
      <c r="P165" s="83"/>
      <c r="Q165" s="83"/>
      <c r="R165" s="83"/>
      <c r="S165" s="83"/>
    </row>
    <row r="166" spans="1:19" ht="20">
      <c r="A166" s="50" t="s">
        <v>132</v>
      </c>
      <c r="B166" s="91">
        <v>38</v>
      </c>
      <c r="C166" s="91">
        <v>40</v>
      </c>
      <c r="D166" s="91">
        <v>47</v>
      </c>
      <c r="E166" s="91">
        <v>31</v>
      </c>
      <c r="F166" s="84">
        <v>29</v>
      </c>
      <c r="G166" s="83">
        <v>33</v>
      </c>
      <c r="H166" s="83">
        <v>47</v>
      </c>
      <c r="I166" s="83">
        <v>61</v>
      </c>
      <c r="J166" s="83">
        <v>53</v>
      </c>
      <c r="K166" s="83">
        <v>65</v>
      </c>
      <c r="L166" s="83">
        <v>95</v>
      </c>
      <c r="N166">
        <f t="shared" si="13"/>
        <v>150</v>
      </c>
      <c r="O166" s="83"/>
      <c r="P166" s="83"/>
      <c r="Q166" s="83"/>
      <c r="R166" s="83"/>
      <c r="S166" s="83"/>
    </row>
    <row r="167" spans="1:19" ht="20">
      <c r="A167" s="50" t="s">
        <v>133</v>
      </c>
      <c r="B167" s="91">
        <v>49</v>
      </c>
      <c r="C167" s="84">
        <v>64</v>
      </c>
      <c r="D167" s="91">
        <v>66</v>
      </c>
      <c r="E167" s="91">
        <v>114</v>
      </c>
      <c r="F167" s="84">
        <v>86</v>
      </c>
      <c r="G167" s="83">
        <v>84</v>
      </c>
      <c r="H167" s="83">
        <v>127</v>
      </c>
      <c r="I167" s="83">
        <v>83</v>
      </c>
      <c r="J167" s="83">
        <v>84</v>
      </c>
      <c r="K167" s="83">
        <v>115</v>
      </c>
      <c r="L167" s="83">
        <v>135</v>
      </c>
      <c r="N167">
        <f t="shared" si="13"/>
        <v>175.51</v>
      </c>
      <c r="O167" s="83"/>
      <c r="P167" s="83"/>
      <c r="Q167" s="83"/>
      <c r="R167" s="83"/>
      <c r="S167" s="83"/>
    </row>
    <row r="168" spans="1:19" ht="20">
      <c r="A168" s="50" t="s">
        <v>134</v>
      </c>
      <c r="B168" s="91">
        <v>43</v>
      </c>
      <c r="C168" s="91">
        <v>27</v>
      </c>
      <c r="D168" s="91">
        <v>60</v>
      </c>
      <c r="E168" s="91">
        <v>32</v>
      </c>
      <c r="F168" s="84">
        <v>40</v>
      </c>
      <c r="G168" s="83">
        <v>47</v>
      </c>
      <c r="H168" s="83">
        <v>40</v>
      </c>
      <c r="I168" s="83">
        <v>49</v>
      </c>
      <c r="J168" s="83">
        <v>62</v>
      </c>
      <c r="K168" s="83">
        <v>55</v>
      </c>
      <c r="L168" s="83">
        <v>45</v>
      </c>
      <c r="N168">
        <f t="shared" si="13"/>
        <v>4.6500000000000004</v>
      </c>
      <c r="O168" s="83"/>
      <c r="P168" s="83"/>
      <c r="Q168" s="83"/>
      <c r="R168" s="83"/>
      <c r="S168" s="83"/>
    </row>
    <row r="169" spans="1:19" ht="20">
      <c r="A169" s="50" t="s">
        <v>135</v>
      </c>
      <c r="B169" s="91">
        <v>94</v>
      </c>
      <c r="C169" s="91">
        <v>83</v>
      </c>
      <c r="D169" s="91">
        <v>101</v>
      </c>
      <c r="E169" s="91">
        <v>97</v>
      </c>
      <c r="F169" s="84">
        <v>111</v>
      </c>
      <c r="G169" s="83">
        <v>115</v>
      </c>
      <c r="H169" s="83">
        <v>101</v>
      </c>
      <c r="I169" s="83">
        <v>110</v>
      </c>
      <c r="J169" s="83">
        <v>119</v>
      </c>
      <c r="K169" s="83">
        <v>185</v>
      </c>
      <c r="L169" s="83">
        <v>175</v>
      </c>
      <c r="N169">
        <f t="shared" si="13"/>
        <v>86.17</v>
      </c>
      <c r="O169" s="83"/>
      <c r="P169" s="83"/>
      <c r="Q169" s="83"/>
      <c r="R169" s="83"/>
      <c r="S169" s="83"/>
    </row>
    <row r="170" spans="1:19" ht="20">
      <c r="A170" s="89" t="s">
        <v>160</v>
      </c>
      <c r="B170" s="37">
        <f t="shared" ref="B170:F170" si="17">B155-SUM(B156:B169)</f>
        <v>0</v>
      </c>
      <c r="C170" s="37">
        <f t="shared" si="17"/>
        <v>0</v>
      </c>
      <c r="D170" s="37">
        <f t="shared" si="17"/>
        <v>0</v>
      </c>
      <c r="E170" s="37">
        <f t="shared" si="17"/>
        <v>0</v>
      </c>
      <c r="F170" s="37">
        <f t="shared" si="17"/>
        <v>0</v>
      </c>
      <c r="G170" s="37">
        <f t="shared" ref="G170:L170" si="18">G155-SUM(G156:G169)</f>
        <v>0</v>
      </c>
      <c r="H170" s="37">
        <f t="shared" si="18"/>
        <v>0</v>
      </c>
      <c r="I170" s="37">
        <f t="shared" si="18"/>
        <v>0</v>
      </c>
      <c r="J170" s="37">
        <f t="shared" si="18"/>
        <v>0</v>
      </c>
      <c r="K170" s="37">
        <f t="shared" si="18"/>
        <v>0</v>
      </c>
      <c r="L170" s="37">
        <f t="shared" si="18"/>
        <v>0</v>
      </c>
    </row>
    <row r="171" spans="1:19" ht="20">
      <c r="A171" s="47"/>
      <c r="G171" s="83"/>
      <c r="H171" s="83"/>
      <c r="I171" s="83"/>
      <c r="J171" s="83"/>
      <c r="K171" s="83"/>
      <c r="L171" s="83"/>
    </row>
  </sheetData>
  <conditionalFormatting sqref="G75:H89 K75:L89 G64:H73 K64:L73 G23:H62 K23:L62 G5:H5 G8:H20 K5:L5 K8:L20 B62:F62 B135:F135 B45:F45 B73:F73 B101:F101 B153:F153 G92:H169 K92:L171">
    <cfRule type="cellIs" dxfId="92" priority="39" operator="equal">
      <formula>-1</formula>
    </cfRule>
  </conditionalFormatting>
  <conditionalFormatting sqref="O59:O61 R59:S61">
    <cfRule type="cellIs" dxfId="91" priority="35" operator="equal">
      <formula>-1</formula>
    </cfRule>
  </conditionalFormatting>
  <conditionalFormatting sqref="S100">
    <cfRule type="cellIs" dxfId="90" priority="34" operator="equal">
      <formula>-1</formula>
    </cfRule>
  </conditionalFormatting>
  <conditionalFormatting sqref="S99">
    <cfRule type="cellIs" dxfId="89" priority="33" operator="equal">
      <formula>-1</formula>
    </cfRule>
  </conditionalFormatting>
  <conditionalFormatting sqref="S96:S97 O98:S98">
    <cfRule type="cellIs" dxfId="88" priority="32" operator="equal">
      <formula>-1</formula>
    </cfRule>
  </conditionalFormatting>
  <conditionalFormatting sqref="S94">
    <cfRule type="cellIs" dxfId="87" priority="31" operator="equal">
      <formula>-1</formula>
    </cfRule>
  </conditionalFormatting>
  <conditionalFormatting sqref="S149:S152">
    <cfRule type="cellIs" dxfId="86" priority="30" operator="equal">
      <formula>-1</formula>
    </cfRule>
  </conditionalFormatting>
  <conditionalFormatting sqref="S148">
    <cfRule type="cellIs" dxfId="85" priority="29" operator="equal">
      <formula>-1</formula>
    </cfRule>
  </conditionalFormatting>
  <conditionalFormatting sqref="S141:S147 O141:R141 O144:R144">
    <cfRule type="cellIs" dxfId="84" priority="28" operator="equal">
      <formula>-1</formula>
    </cfRule>
  </conditionalFormatting>
  <conditionalFormatting sqref="S138:S139">
    <cfRule type="cellIs" dxfId="83" priority="27" operator="equal">
      <formula>-1</formula>
    </cfRule>
  </conditionalFormatting>
  <conditionalFormatting sqref="S24:S27">
    <cfRule type="cellIs" dxfId="82" priority="26" operator="equal">
      <formula>-1</formula>
    </cfRule>
  </conditionalFormatting>
  <conditionalFormatting sqref="S29">
    <cfRule type="cellIs" dxfId="81" priority="25" operator="equal">
      <formula>-1</formula>
    </cfRule>
  </conditionalFormatting>
  <conditionalFormatting sqref="S30">
    <cfRule type="cellIs" dxfId="80" priority="24" operator="equal">
      <formula>-1</formula>
    </cfRule>
  </conditionalFormatting>
  <conditionalFormatting sqref="O31:S31">
    <cfRule type="cellIs" dxfId="79" priority="23" operator="equal">
      <formula>-1</formula>
    </cfRule>
  </conditionalFormatting>
  <conditionalFormatting sqref="S44">
    <cfRule type="cellIs" dxfId="78" priority="17" operator="equal">
      <formula>-1</formula>
    </cfRule>
  </conditionalFormatting>
  <conditionalFormatting sqref="S33:S38">
    <cfRule type="cellIs" dxfId="77" priority="22" operator="equal">
      <formula>-1</formula>
    </cfRule>
  </conditionalFormatting>
  <conditionalFormatting sqref="S39">
    <cfRule type="cellIs" dxfId="76" priority="21" operator="equal">
      <formula>-1</formula>
    </cfRule>
  </conditionalFormatting>
  <conditionalFormatting sqref="S40">
    <cfRule type="cellIs" dxfId="75" priority="20" operator="equal">
      <formula>-1</formula>
    </cfRule>
  </conditionalFormatting>
  <conditionalFormatting sqref="S41:S42">
    <cfRule type="cellIs" dxfId="74" priority="19" operator="equal">
      <formula>-1</formula>
    </cfRule>
  </conditionalFormatting>
  <conditionalFormatting sqref="S43">
    <cfRule type="cellIs" dxfId="73" priority="18" operator="equal">
      <formula>-1</formula>
    </cfRule>
  </conditionalFormatting>
  <conditionalFormatting sqref="O104:O109 R104:S109">
    <cfRule type="cellIs" dxfId="72" priority="12" operator="equal">
      <formula>-1</formula>
    </cfRule>
  </conditionalFormatting>
  <conditionalFormatting sqref="O131:O134 R131:S134">
    <cfRule type="cellIs" dxfId="71" priority="16" operator="equal">
      <formula>-1</formula>
    </cfRule>
  </conditionalFormatting>
  <conditionalFormatting sqref="O126:O129 R126:S129">
    <cfRule type="cellIs" dxfId="70" priority="15" operator="equal">
      <formula>-1</formula>
    </cfRule>
  </conditionalFormatting>
  <conditionalFormatting sqref="O115:O125 R115:S125">
    <cfRule type="cellIs" dxfId="69" priority="14" operator="equal">
      <formula>-1</formula>
    </cfRule>
  </conditionalFormatting>
  <conditionalFormatting sqref="O111:O114 R111:S114">
    <cfRule type="cellIs" dxfId="68" priority="13" operator="equal">
      <formula>-1</formula>
    </cfRule>
  </conditionalFormatting>
  <conditionalFormatting sqref="O156 R156:S156">
    <cfRule type="cellIs" dxfId="67" priority="7" operator="equal">
      <formula>-1</formula>
    </cfRule>
  </conditionalFormatting>
  <conditionalFormatting sqref="O165:O167 R165:S169">
    <cfRule type="cellIs" dxfId="66" priority="11" operator="equal">
      <formula>-1</formula>
    </cfRule>
  </conditionalFormatting>
  <conditionalFormatting sqref="O164 R164:S164">
    <cfRule type="cellIs" dxfId="65" priority="10" operator="equal">
      <formula>-1</formula>
    </cfRule>
  </conditionalFormatting>
  <conditionalFormatting sqref="O160:O162 R160:S162">
    <cfRule type="cellIs" dxfId="64" priority="9" operator="equal">
      <formula>-1</formula>
    </cfRule>
  </conditionalFormatting>
  <conditionalFormatting sqref="O158 R158:S158">
    <cfRule type="cellIs" dxfId="63" priority="8" operator="equal">
      <formula>-1</formula>
    </cfRule>
  </conditionalFormatting>
  <conditionalFormatting sqref="O163 R163:S163">
    <cfRule type="cellIs" dxfId="62" priority="6" operator="equal">
      <formula>-1</formula>
    </cfRule>
  </conditionalFormatting>
  <conditionalFormatting sqref="S67">
    <cfRule type="cellIs" dxfId="61" priority="1" operator="equal">
      <formula>-1</formula>
    </cfRule>
  </conditionalFormatting>
  <conditionalFormatting sqref="O72:S72">
    <cfRule type="cellIs" dxfId="60" priority="5" operator="equal">
      <formula>-1</formula>
    </cfRule>
  </conditionalFormatting>
  <conditionalFormatting sqref="S69:S71">
    <cfRule type="cellIs" dxfId="59" priority="4" operator="equal">
      <formula>-1</formula>
    </cfRule>
  </conditionalFormatting>
  <conditionalFormatting sqref="S66">
    <cfRule type="cellIs" dxfId="58" priority="3" operator="equal">
      <formula>-1</formula>
    </cfRule>
  </conditionalFormatting>
  <conditionalFormatting sqref="S65">
    <cfRule type="cellIs" dxfId="57" priority="2" operator="equal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17CF-11F2-B646-AE43-4013343FEE51}">
  <dimension ref="A1:AN177"/>
  <sheetViews>
    <sheetView topLeftCell="K152" workbookViewId="0">
      <selection activeCell="B162" sqref="B162:B175"/>
    </sheetView>
  </sheetViews>
  <sheetFormatPr baseColWidth="10" defaultRowHeight="16"/>
  <cols>
    <col min="1" max="1" width="67.1640625" customWidth="1"/>
    <col min="2" max="2" width="51.6640625" customWidth="1"/>
    <col min="3" max="30" width="23.6640625" style="25" customWidth="1"/>
    <col min="32" max="32" width="14.33203125" customWidth="1"/>
    <col min="33" max="33" width="15.83203125" customWidth="1"/>
    <col min="34" max="34" width="14.83203125" customWidth="1"/>
    <col min="36" max="36" width="14.1640625" customWidth="1"/>
    <col min="37" max="37" width="19" customWidth="1"/>
    <col min="38" max="38" width="13.5" customWidth="1"/>
    <col min="40" max="40" width="17.5" customWidth="1"/>
    <col min="41" max="41" width="16" customWidth="1"/>
    <col min="42" max="42" width="15.5" customWidth="1"/>
    <col min="43" max="43" width="28.33203125" customWidth="1"/>
  </cols>
  <sheetData>
    <row r="1" spans="1:40" ht="26">
      <c r="D1" s="194" t="s">
        <v>276</v>
      </c>
      <c r="H1" s="194" t="s">
        <v>275</v>
      </c>
      <c r="L1" s="170" t="s">
        <v>274</v>
      </c>
      <c r="M1"/>
      <c r="N1"/>
      <c r="P1" s="170" t="s">
        <v>268</v>
      </c>
      <c r="Q1"/>
      <c r="R1"/>
      <c r="X1" s="210" t="s">
        <v>270</v>
      </c>
      <c r="Y1" s="210"/>
      <c r="Z1" s="210"/>
      <c r="AB1" s="210" t="s">
        <v>271</v>
      </c>
      <c r="AC1" s="210"/>
      <c r="AD1" s="210"/>
      <c r="AF1" s="170" t="s">
        <v>269</v>
      </c>
      <c r="AJ1" s="82" t="s">
        <v>264</v>
      </c>
    </row>
    <row r="2" spans="1:40" ht="26">
      <c r="A2" s="170" t="s">
        <v>236</v>
      </c>
      <c r="B2" s="170" t="s">
        <v>263</v>
      </c>
      <c r="C2" s="194"/>
      <c r="D2" s="170" t="s">
        <v>265</v>
      </c>
      <c r="E2" s="170" t="s">
        <v>266</v>
      </c>
      <c r="F2" s="170" t="s">
        <v>267</v>
      </c>
      <c r="G2" s="194"/>
      <c r="H2" s="170" t="s">
        <v>265</v>
      </c>
      <c r="I2" s="170" t="s">
        <v>266</v>
      </c>
      <c r="J2" s="170" t="s">
        <v>267</v>
      </c>
      <c r="K2" s="194"/>
      <c r="L2" s="170" t="s">
        <v>265</v>
      </c>
      <c r="M2" s="170" t="s">
        <v>266</v>
      </c>
      <c r="N2" s="170" t="s">
        <v>267</v>
      </c>
      <c r="O2" s="194"/>
      <c r="P2" s="170" t="s">
        <v>265</v>
      </c>
      <c r="Q2" s="194" t="s">
        <v>266</v>
      </c>
      <c r="R2" s="194" t="s">
        <v>267</v>
      </c>
      <c r="S2" s="194"/>
      <c r="T2" s="194"/>
      <c r="U2" s="194"/>
      <c r="V2" s="194"/>
      <c r="W2" s="194"/>
      <c r="X2" s="210" t="s">
        <v>265</v>
      </c>
      <c r="Y2" s="210" t="s">
        <v>266</v>
      </c>
      <c r="Z2" s="210" t="s">
        <v>267</v>
      </c>
      <c r="AA2" s="194"/>
      <c r="AB2" s="210" t="s">
        <v>265</v>
      </c>
      <c r="AC2" s="210" t="s">
        <v>266</v>
      </c>
      <c r="AD2" s="210" t="s">
        <v>267</v>
      </c>
      <c r="AF2" s="170" t="s">
        <v>265</v>
      </c>
      <c r="AG2" s="194" t="s">
        <v>266</v>
      </c>
      <c r="AH2" s="194" t="s">
        <v>267</v>
      </c>
      <c r="AJ2" s="170" t="s">
        <v>265</v>
      </c>
      <c r="AK2" s="170" t="s">
        <v>266</v>
      </c>
      <c r="AL2" s="170" t="s">
        <v>267</v>
      </c>
    </row>
    <row r="3" spans="1:40" ht="26">
      <c r="A3" s="171" t="s">
        <v>1</v>
      </c>
      <c r="B3" s="171" t="s">
        <v>1</v>
      </c>
      <c r="C3" s="195"/>
      <c r="D3" s="195">
        <f>IF(AND(H3=0, L3=0), 1, IF(AND(L3=1, H3=0), 2, IF(AND(L3=0,  H3=1), 3, IF(AND(L3=1, H3=1), 4))))</f>
        <v>4</v>
      </c>
      <c r="E3" s="195">
        <f t="shared" ref="E3:F18" si="0">IF(AND(I3=0, M3=0), 1, IF(AND(M3=1, I3=0), 2, IF(AND(M3=0,  I3=1), 3, IF(AND(M3=1, I3=1), 4))))</f>
        <v>4</v>
      </c>
      <c r="F3" s="195">
        <f t="shared" si="0"/>
        <v>4</v>
      </c>
      <c r="G3" s="195"/>
      <c r="H3" s="211">
        <f t="shared" ref="H3:H15" si="1">IF(AJ3&gt;0, 1, 0)</f>
        <v>1</v>
      </c>
      <c r="I3" s="211">
        <f t="shared" ref="I3:I15" si="2">IF(AK3&gt;0, 1, 0)</f>
        <v>1</v>
      </c>
      <c r="J3" s="211">
        <f t="shared" ref="J3:J15" si="3">IF(AL3&gt;0, 1, 0)</f>
        <v>1</v>
      </c>
      <c r="K3" s="195"/>
      <c r="L3" s="211">
        <f t="shared" ref="L3:L15" si="4">IF(P3&gt;$AF$3, 1, 0)</f>
        <v>1</v>
      </c>
      <c r="M3" s="211">
        <f t="shared" ref="M3:M15" si="5">IF(Q3&gt;$AG$3, 1, 0)</f>
        <v>1</v>
      </c>
      <c r="N3" s="211">
        <f t="shared" ref="N3:N15" si="6">IF(R3&gt;$AH$3, 1, 0)</f>
        <v>1</v>
      </c>
      <c r="O3" s="195"/>
      <c r="P3" s="200">
        <v>24</v>
      </c>
      <c r="Q3" s="203">
        <v>279</v>
      </c>
      <c r="R3" s="206">
        <v>54</v>
      </c>
      <c r="S3" s="195"/>
      <c r="T3" s="195"/>
      <c r="U3" s="195"/>
      <c r="V3" s="195"/>
      <c r="W3" s="195"/>
      <c r="X3" s="212">
        <v>620</v>
      </c>
      <c r="Y3" s="203">
        <v>6955</v>
      </c>
      <c r="Z3" s="206">
        <v>1400</v>
      </c>
      <c r="AA3" s="195"/>
      <c r="AB3" s="195">
        <f t="shared" ref="AB3:AB15" si="7">X3/(P3*0.00001)</f>
        <v>2583333.333333333</v>
      </c>
      <c r="AC3" s="195">
        <f t="shared" ref="AC3:AC15" si="8">Y3/(Q3*0.00001)</f>
        <v>2492831.5412186375</v>
      </c>
      <c r="AD3" s="195">
        <f t="shared" ref="AD3:AD15" si="9">Z3/(R3*0.00001)</f>
        <v>2592592.5925925924</v>
      </c>
      <c r="AF3" s="209">
        <f>ROUND(AVERAGE(P4:P15,P18:P38,P44:P57,P61:P68,P72:P85,T91:T98,T106:T136, T141:T155,T162:T175), 0)</f>
        <v>14</v>
      </c>
      <c r="AG3" s="209">
        <f t="shared" ref="AG3:AH3" si="10">ROUND(AVERAGE(Q4:Q15,Q18:Q38,Q44:Q57,Q61:Q68,Q72:Q85,U91:U98,U106:U136, U141:U155,U162:U175), 0)</f>
        <v>202</v>
      </c>
      <c r="AH3" s="209">
        <f t="shared" si="10"/>
        <v>35</v>
      </c>
      <c r="AJ3" s="170">
        <v>526.26</v>
      </c>
      <c r="AK3" s="170">
        <v>226.76</v>
      </c>
      <c r="AL3" s="170">
        <v>43.81</v>
      </c>
      <c r="AN3" s="170">
        <f>IF(P3&gt;$AF$3, 1, 0)</f>
        <v>1</v>
      </c>
    </row>
    <row r="4" spans="1:40" ht="26">
      <c r="A4" s="172" t="s">
        <v>9</v>
      </c>
      <c r="B4" s="172" t="s">
        <v>9</v>
      </c>
      <c r="C4" s="196"/>
      <c r="D4" s="195">
        <f t="shared" ref="D4:D67" si="11">IF(AND(H4=0, L4=0), 1, IF(AND(L4=1, H4=0), 2, IF(AND(L4=0,  H4=1), 3, IF(AND(L4=1, H4=1), 4))))</f>
        <v>4</v>
      </c>
      <c r="E4" s="195">
        <f t="shared" si="0"/>
        <v>4</v>
      </c>
      <c r="F4" s="195">
        <f t="shared" si="0"/>
        <v>2</v>
      </c>
      <c r="G4" s="196"/>
      <c r="H4" s="211">
        <f t="shared" si="1"/>
        <v>1</v>
      </c>
      <c r="I4" s="211">
        <f t="shared" si="2"/>
        <v>1</v>
      </c>
      <c r="J4" s="211">
        <f t="shared" si="3"/>
        <v>0</v>
      </c>
      <c r="K4" s="196"/>
      <c r="L4" s="211">
        <f t="shared" si="4"/>
        <v>1</v>
      </c>
      <c r="M4" s="211">
        <f t="shared" si="5"/>
        <v>1</v>
      </c>
      <c r="N4" s="211">
        <f t="shared" si="6"/>
        <v>1</v>
      </c>
      <c r="O4" s="196"/>
      <c r="P4" s="201">
        <v>21</v>
      </c>
      <c r="Q4" s="204">
        <v>233</v>
      </c>
      <c r="R4" s="207">
        <v>39</v>
      </c>
      <c r="S4" s="196"/>
      <c r="T4" s="196"/>
      <c r="U4" s="196"/>
      <c r="V4" s="196"/>
      <c r="W4" s="196"/>
      <c r="X4" s="213">
        <v>105</v>
      </c>
      <c r="Y4" s="204">
        <v>1135</v>
      </c>
      <c r="Z4" s="207">
        <v>190</v>
      </c>
      <c r="AA4" s="196"/>
      <c r="AB4" s="211">
        <f t="shared" si="7"/>
        <v>500000</v>
      </c>
      <c r="AC4" s="211">
        <f t="shared" si="8"/>
        <v>487124.46351931331</v>
      </c>
      <c r="AD4" s="211">
        <f t="shared" si="9"/>
        <v>487179.48717948713</v>
      </c>
      <c r="AJ4" s="170">
        <v>425</v>
      </c>
      <c r="AK4" s="170">
        <v>237.8</v>
      </c>
      <c r="AL4" s="170">
        <v>-4.5199999999999996</v>
      </c>
      <c r="AN4" s="170">
        <f t="shared" ref="AN4:AN67" si="12">IF(P4&gt;$AF$3, 1, 0)</f>
        <v>1</v>
      </c>
    </row>
    <row r="5" spans="1:40" ht="26">
      <c r="A5" s="172" t="s">
        <v>10</v>
      </c>
      <c r="B5" s="172" t="s">
        <v>10</v>
      </c>
      <c r="C5" s="196"/>
      <c r="D5" s="195">
        <f t="shared" si="11"/>
        <v>4</v>
      </c>
      <c r="E5" s="195">
        <f t="shared" si="0"/>
        <v>4</v>
      </c>
      <c r="F5" s="195">
        <f t="shared" si="0"/>
        <v>4</v>
      </c>
      <c r="G5" s="196"/>
      <c r="H5" s="211">
        <f t="shared" si="1"/>
        <v>1</v>
      </c>
      <c r="I5" s="211">
        <f t="shared" si="2"/>
        <v>1</v>
      </c>
      <c r="J5" s="211">
        <f t="shared" si="3"/>
        <v>1</v>
      </c>
      <c r="K5" s="196"/>
      <c r="L5" s="211">
        <f t="shared" si="4"/>
        <v>1</v>
      </c>
      <c r="M5" s="211">
        <f t="shared" si="5"/>
        <v>1</v>
      </c>
      <c r="N5" s="211">
        <f t="shared" si="6"/>
        <v>1</v>
      </c>
      <c r="O5" s="196"/>
      <c r="P5" s="201">
        <v>31</v>
      </c>
      <c r="Q5" s="204">
        <v>264</v>
      </c>
      <c r="R5" s="207">
        <v>41</v>
      </c>
      <c r="S5" s="196"/>
      <c r="T5" s="196"/>
      <c r="U5" s="196"/>
      <c r="V5" s="196"/>
      <c r="W5" s="196"/>
      <c r="X5" s="213">
        <v>30</v>
      </c>
      <c r="Y5" s="204">
        <v>260</v>
      </c>
      <c r="Z5" s="207">
        <v>40</v>
      </c>
      <c r="AA5" s="196"/>
      <c r="AB5" s="211">
        <f t="shared" si="7"/>
        <v>96774.193548387091</v>
      </c>
      <c r="AC5" s="211">
        <f t="shared" si="8"/>
        <v>98484.848484848466</v>
      </c>
      <c r="AD5" s="211">
        <f t="shared" si="9"/>
        <v>97560.975609756089</v>
      </c>
      <c r="AJ5" s="170">
        <v>233.33</v>
      </c>
      <c r="AK5" s="170">
        <v>114.88</v>
      </c>
      <c r="AL5" s="170">
        <v>42.86</v>
      </c>
      <c r="AN5" s="170">
        <f t="shared" si="12"/>
        <v>1</v>
      </c>
    </row>
    <row r="6" spans="1:40" ht="26">
      <c r="A6" s="172" t="s">
        <v>11</v>
      </c>
      <c r="B6" s="172" t="s">
        <v>11</v>
      </c>
      <c r="C6" s="196"/>
      <c r="D6" s="195">
        <f t="shared" si="11"/>
        <v>3</v>
      </c>
      <c r="E6" s="195">
        <f t="shared" si="0"/>
        <v>4</v>
      </c>
      <c r="F6" s="195">
        <f t="shared" si="0"/>
        <v>4</v>
      </c>
      <c r="G6" s="196"/>
      <c r="H6" s="211">
        <f t="shared" si="1"/>
        <v>1</v>
      </c>
      <c r="I6" s="211">
        <f t="shared" si="2"/>
        <v>1</v>
      </c>
      <c r="J6" s="211">
        <f t="shared" si="3"/>
        <v>1</v>
      </c>
      <c r="K6" s="196"/>
      <c r="L6" s="211">
        <f t="shared" si="4"/>
        <v>0</v>
      </c>
      <c r="M6" s="211">
        <f t="shared" si="5"/>
        <v>1</v>
      </c>
      <c r="N6" s="211">
        <f t="shared" si="6"/>
        <v>1</v>
      </c>
      <c r="O6" s="196"/>
      <c r="P6" s="201">
        <v>12</v>
      </c>
      <c r="Q6" s="204">
        <v>227</v>
      </c>
      <c r="R6" s="207">
        <v>62</v>
      </c>
      <c r="S6" s="196"/>
      <c r="T6" s="196"/>
      <c r="U6" s="196"/>
      <c r="V6" s="196"/>
      <c r="W6" s="196"/>
      <c r="X6" s="213">
        <v>25</v>
      </c>
      <c r="Y6" s="204">
        <v>445</v>
      </c>
      <c r="Z6" s="207">
        <v>125</v>
      </c>
      <c r="AA6" s="196"/>
      <c r="AB6" s="211">
        <f t="shared" si="7"/>
        <v>208333.33333333331</v>
      </c>
      <c r="AC6" s="211">
        <f t="shared" si="8"/>
        <v>196035.24229074887</v>
      </c>
      <c r="AD6" s="211">
        <f t="shared" si="9"/>
        <v>201612.90322580645</v>
      </c>
      <c r="AJ6" s="170">
        <v>2400</v>
      </c>
      <c r="AK6" s="170">
        <v>116.02</v>
      </c>
      <c r="AL6" s="170">
        <v>27.55</v>
      </c>
      <c r="AN6" s="170">
        <f t="shared" si="12"/>
        <v>0</v>
      </c>
    </row>
    <row r="7" spans="1:40" ht="26">
      <c r="A7" s="172" t="s">
        <v>12</v>
      </c>
      <c r="B7" s="172" t="s">
        <v>12</v>
      </c>
      <c r="C7" s="196"/>
      <c r="D7" s="195">
        <f t="shared" si="11"/>
        <v>4</v>
      </c>
      <c r="E7" s="195">
        <f t="shared" si="0"/>
        <v>4</v>
      </c>
      <c r="F7" s="195">
        <f t="shared" si="0"/>
        <v>4</v>
      </c>
      <c r="G7" s="196"/>
      <c r="H7" s="211">
        <f t="shared" si="1"/>
        <v>1</v>
      </c>
      <c r="I7" s="211">
        <f t="shared" si="2"/>
        <v>1</v>
      </c>
      <c r="J7" s="211">
        <f t="shared" si="3"/>
        <v>1</v>
      </c>
      <c r="K7" s="196"/>
      <c r="L7" s="211">
        <f t="shared" si="4"/>
        <v>1</v>
      </c>
      <c r="M7" s="211">
        <f t="shared" si="5"/>
        <v>1</v>
      </c>
      <c r="N7" s="211">
        <f t="shared" si="6"/>
        <v>1</v>
      </c>
      <c r="O7" s="196"/>
      <c r="P7" s="201">
        <v>30</v>
      </c>
      <c r="Q7" s="204">
        <v>675</v>
      </c>
      <c r="R7" s="207">
        <v>76</v>
      </c>
      <c r="S7" s="196"/>
      <c r="T7" s="196"/>
      <c r="U7" s="196"/>
      <c r="V7" s="196"/>
      <c r="W7" s="196"/>
      <c r="X7" s="213">
        <v>25</v>
      </c>
      <c r="Y7" s="204">
        <v>565</v>
      </c>
      <c r="Z7" s="207">
        <v>70</v>
      </c>
      <c r="AA7" s="196"/>
      <c r="AB7" s="211">
        <f t="shared" si="7"/>
        <v>83333.333333333328</v>
      </c>
      <c r="AC7" s="211">
        <f t="shared" si="8"/>
        <v>83703.703703703693</v>
      </c>
      <c r="AD7" s="211">
        <f t="shared" si="9"/>
        <v>92105.263157894733</v>
      </c>
      <c r="AJ7" s="170">
        <v>127.27</v>
      </c>
      <c r="AK7" s="170">
        <v>374.79</v>
      </c>
      <c r="AL7" s="170">
        <v>79.489999999999995</v>
      </c>
      <c r="AN7" s="170">
        <f t="shared" si="12"/>
        <v>1</v>
      </c>
    </row>
    <row r="8" spans="1:40" ht="26">
      <c r="A8" s="172" t="s">
        <v>13</v>
      </c>
      <c r="B8" s="172" t="s">
        <v>13</v>
      </c>
      <c r="C8" s="196"/>
      <c r="D8" s="195">
        <f t="shared" si="11"/>
        <v>4</v>
      </c>
      <c r="E8" s="195">
        <f t="shared" si="0"/>
        <v>4</v>
      </c>
      <c r="F8" s="195">
        <f t="shared" si="0"/>
        <v>4</v>
      </c>
      <c r="G8" s="196"/>
      <c r="H8" s="211">
        <f t="shared" si="1"/>
        <v>1</v>
      </c>
      <c r="I8" s="211">
        <f t="shared" si="2"/>
        <v>1</v>
      </c>
      <c r="J8" s="211">
        <f t="shared" si="3"/>
        <v>1</v>
      </c>
      <c r="K8" s="196"/>
      <c r="L8" s="211">
        <f t="shared" si="4"/>
        <v>1</v>
      </c>
      <c r="M8" s="211">
        <f t="shared" si="5"/>
        <v>1</v>
      </c>
      <c r="N8" s="211">
        <f t="shared" si="6"/>
        <v>1</v>
      </c>
      <c r="O8" s="196"/>
      <c r="P8" s="201">
        <v>30</v>
      </c>
      <c r="Q8" s="204">
        <v>481</v>
      </c>
      <c r="R8" s="207">
        <v>91</v>
      </c>
      <c r="S8" s="196"/>
      <c r="T8" s="196"/>
      <c r="U8" s="196"/>
      <c r="V8" s="196"/>
      <c r="W8" s="196"/>
      <c r="X8" s="213">
        <v>40</v>
      </c>
      <c r="Y8" s="204">
        <v>625</v>
      </c>
      <c r="Z8" s="207">
        <v>125</v>
      </c>
      <c r="AA8" s="196"/>
      <c r="AB8" s="211">
        <f t="shared" si="7"/>
        <v>133333.33333333331</v>
      </c>
      <c r="AC8" s="211">
        <f t="shared" si="8"/>
        <v>129937.62993762994</v>
      </c>
      <c r="AD8" s="211">
        <f t="shared" si="9"/>
        <v>137362.63736263735</v>
      </c>
      <c r="AJ8" s="170">
        <v>185.71</v>
      </c>
      <c r="AK8" s="170">
        <v>169.4</v>
      </c>
      <c r="AL8" s="170">
        <v>115.52</v>
      </c>
      <c r="AN8" s="170">
        <f t="shared" si="12"/>
        <v>1</v>
      </c>
    </row>
    <row r="9" spans="1:40" ht="26">
      <c r="A9" s="172" t="s">
        <v>14</v>
      </c>
      <c r="B9" s="172" t="s">
        <v>14</v>
      </c>
      <c r="C9" s="196"/>
      <c r="D9" s="195">
        <f t="shared" si="11"/>
        <v>4</v>
      </c>
      <c r="E9" s="195">
        <f t="shared" si="0"/>
        <v>3</v>
      </c>
      <c r="F9" s="195">
        <f t="shared" si="0"/>
        <v>4</v>
      </c>
      <c r="G9" s="196"/>
      <c r="H9" s="211">
        <f t="shared" si="1"/>
        <v>1</v>
      </c>
      <c r="I9" s="211">
        <f t="shared" si="2"/>
        <v>1</v>
      </c>
      <c r="J9" s="211">
        <f t="shared" si="3"/>
        <v>1</v>
      </c>
      <c r="K9" s="196"/>
      <c r="L9" s="211">
        <f t="shared" si="4"/>
        <v>1</v>
      </c>
      <c r="M9" s="211">
        <f t="shared" si="5"/>
        <v>0</v>
      </c>
      <c r="N9" s="211">
        <f t="shared" si="6"/>
        <v>1</v>
      </c>
      <c r="O9" s="196"/>
      <c r="P9" s="201">
        <v>21</v>
      </c>
      <c r="Q9" s="204">
        <v>168</v>
      </c>
      <c r="R9" s="207">
        <v>49</v>
      </c>
      <c r="S9" s="196"/>
      <c r="T9" s="196"/>
      <c r="U9" s="196"/>
      <c r="V9" s="196"/>
      <c r="W9" s="196"/>
      <c r="X9" s="213">
        <v>70</v>
      </c>
      <c r="Y9" s="204">
        <v>480</v>
      </c>
      <c r="Z9" s="207">
        <v>150</v>
      </c>
      <c r="AA9" s="196"/>
      <c r="AB9" s="211">
        <f t="shared" si="7"/>
        <v>333333.33333333331</v>
      </c>
      <c r="AC9" s="211">
        <f t="shared" si="8"/>
        <v>285714.28571428568</v>
      </c>
      <c r="AD9" s="211">
        <f t="shared" si="9"/>
        <v>306122.44897959178</v>
      </c>
      <c r="AJ9" s="170">
        <v>900</v>
      </c>
      <c r="AK9" s="170">
        <v>69.010000000000005</v>
      </c>
      <c r="AL9" s="170">
        <v>2.74</v>
      </c>
      <c r="AN9" s="170">
        <f t="shared" si="12"/>
        <v>1</v>
      </c>
    </row>
    <row r="10" spans="1:40" ht="26">
      <c r="A10" s="172" t="s">
        <v>15</v>
      </c>
      <c r="B10" s="172" t="s">
        <v>15</v>
      </c>
      <c r="C10" s="196"/>
      <c r="D10" s="195">
        <f t="shared" si="11"/>
        <v>4</v>
      </c>
      <c r="E10" s="195">
        <f t="shared" si="0"/>
        <v>4</v>
      </c>
      <c r="F10" s="195">
        <f t="shared" si="0"/>
        <v>4</v>
      </c>
      <c r="G10" s="196"/>
      <c r="H10" s="211">
        <f t="shared" si="1"/>
        <v>1</v>
      </c>
      <c r="I10" s="211">
        <f t="shared" si="2"/>
        <v>1</v>
      </c>
      <c r="J10" s="211">
        <f t="shared" si="3"/>
        <v>1</v>
      </c>
      <c r="K10" s="196"/>
      <c r="L10" s="211">
        <f t="shared" si="4"/>
        <v>1</v>
      </c>
      <c r="M10" s="211">
        <f t="shared" si="5"/>
        <v>1</v>
      </c>
      <c r="N10" s="211">
        <f t="shared" si="6"/>
        <v>1</v>
      </c>
      <c r="O10" s="196"/>
      <c r="P10" s="201">
        <v>25</v>
      </c>
      <c r="Q10" s="204">
        <v>215</v>
      </c>
      <c r="R10" s="207">
        <v>62</v>
      </c>
      <c r="S10" s="196"/>
      <c r="T10" s="196"/>
      <c r="U10" s="196"/>
      <c r="V10" s="196"/>
      <c r="W10" s="196"/>
      <c r="X10" s="213">
        <v>45</v>
      </c>
      <c r="Y10" s="204">
        <v>425</v>
      </c>
      <c r="Z10" s="207">
        <v>125</v>
      </c>
      <c r="AA10" s="196"/>
      <c r="AB10" s="211">
        <f t="shared" si="7"/>
        <v>180000</v>
      </c>
      <c r="AC10" s="211">
        <f t="shared" si="8"/>
        <v>197674.41860465117</v>
      </c>
      <c r="AD10" s="211">
        <f t="shared" si="9"/>
        <v>201612.90322580645</v>
      </c>
      <c r="AJ10" s="170">
        <v>400</v>
      </c>
      <c r="AK10" s="170">
        <v>162.35</v>
      </c>
      <c r="AL10" s="170">
        <v>98.41</v>
      </c>
      <c r="AN10" s="170">
        <f t="shared" si="12"/>
        <v>1</v>
      </c>
    </row>
    <row r="11" spans="1:40" ht="26">
      <c r="A11" s="172" t="s">
        <v>16</v>
      </c>
      <c r="B11" s="172" t="s">
        <v>16</v>
      </c>
      <c r="C11" s="196"/>
      <c r="D11" s="195">
        <f t="shared" si="11"/>
        <v>4</v>
      </c>
      <c r="E11" s="195">
        <f t="shared" si="0"/>
        <v>4</v>
      </c>
      <c r="F11" s="195">
        <f t="shared" si="0"/>
        <v>4</v>
      </c>
      <c r="G11" s="196"/>
      <c r="H11" s="211">
        <f t="shared" si="1"/>
        <v>1</v>
      </c>
      <c r="I11" s="211">
        <f t="shared" si="2"/>
        <v>1</v>
      </c>
      <c r="J11" s="211">
        <f t="shared" si="3"/>
        <v>1</v>
      </c>
      <c r="K11" s="196"/>
      <c r="L11" s="211">
        <f t="shared" si="4"/>
        <v>1</v>
      </c>
      <c r="M11" s="211">
        <f t="shared" si="5"/>
        <v>1</v>
      </c>
      <c r="N11" s="211">
        <f t="shared" si="6"/>
        <v>1</v>
      </c>
      <c r="O11" s="196"/>
      <c r="P11" s="201">
        <v>25</v>
      </c>
      <c r="Q11" s="204">
        <v>229</v>
      </c>
      <c r="R11" s="207">
        <v>70</v>
      </c>
      <c r="S11" s="196"/>
      <c r="T11" s="196"/>
      <c r="U11" s="196"/>
      <c r="V11" s="196"/>
      <c r="W11" s="196"/>
      <c r="X11" s="213">
        <v>70</v>
      </c>
      <c r="Y11" s="204">
        <v>630</v>
      </c>
      <c r="Z11" s="207">
        <v>200</v>
      </c>
      <c r="AA11" s="196"/>
      <c r="AB11" s="211">
        <f t="shared" si="7"/>
        <v>280000</v>
      </c>
      <c r="AC11" s="211">
        <f t="shared" si="8"/>
        <v>275109.17030567682</v>
      </c>
      <c r="AD11" s="211">
        <f t="shared" si="9"/>
        <v>285714.28571428568</v>
      </c>
      <c r="AJ11" s="170">
        <v>1066.67</v>
      </c>
      <c r="AK11" s="170">
        <v>162.5</v>
      </c>
      <c r="AL11" s="170">
        <v>146.91</v>
      </c>
      <c r="AN11" s="170">
        <f t="shared" si="12"/>
        <v>1</v>
      </c>
    </row>
    <row r="12" spans="1:40" ht="26">
      <c r="A12" s="172" t="s">
        <v>17</v>
      </c>
      <c r="B12" s="172" t="s">
        <v>17</v>
      </c>
      <c r="C12" s="196"/>
      <c r="D12" s="195">
        <f t="shared" si="11"/>
        <v>4</v>
      </c>
      <c r="E12" s="195">
        <f t="shared" si="0"/>
        <v>4</v>
      </c>
      <c r="F12" s="195">
        <f t="shared" si="0"/>
        <v>4</v>
      </c>
      <c r="G12" s="196"/>
      <c r="H12" s="211">
        <f t="shared" si="1"/>
        <v>1</v>
      </c>
      <c r="I12" s="211">
        <f t="shared" si="2"/>
        <v>1</v>
      </c>
      <c r="J12" s="211">
        <f t="shared" si="3"/>
        <v>1</v>
      </c>
      <c r="K12" s="196"/>
      <c r="L12" s="211">
        <f t="shared" si="4"/>
        <v>1</v>
      </c>
      <c r="M12" s="211">
        <f t="shared" si="5"/>
        <v>1</v>
      </c>
      <c r="N12" s="211">
        <f t="shared" si="6"/>
        <v>1</v>
      </c>
      <c r="O12" s="196"/>
      <c r="P12" s="201">
        <v>22</v>
      </c>
      <c r="Q12" s="204">
        <v>300</v>
      </c>
      <c r="R12" s="207">
        <v>69</v>
      </c>
      <c r="S12" s="196"/>
      <c r="T12" s="196"/>
      <c r="U12" s="196"/>
      <c r="V12" s="196"/>
      <c r="W12" s="196"/>
      <c r="X12" s="213">
        <v>25</v>
      </c>
      <c r="Y12" s="204">
        <v>350</v>
      </c>
      <c r="Z12" s="207">
        <v>85</v>
      </c>
      <c r="AA12" s="196"/>
      <c r="AB12" s="211">
        <f t="shared" si="7"/>
        <v>113636.36363636363</v>
      </c>
      <c r="AC12" s="211">
        <f t="shared" si="8"/>
        <v>116666.66666666666</v>
      </c>
      <c r="AD12" s="211">
        <f t="shared" si="9"/>
        <v>123188.40579710144</v>
      </c>
      <c r="AJ12" s="170">
        <v>56.25</v>
      </c>
      <c r="AK12" s="170">
        <v>306.98</v>
      </c>
      <c r="AL12" s="170">
        <v>97.67</v>
      </c>
      <c r="AN12" s="170">
        <f t="shared" si="12"/>
        <v>1</v>
      </c>
    </row>
    <row r="13" spans="1:40" ht="26">
      <c r="A13" s="172" t="s">
        <v>18</v>
      </c>
      <c r="B13" s="172" t="s">
        <v>18</v>
      </c>
      <c r="C13" s="196"/>
      <c r="D13" s="195">
        <f t="shared" si="11"/>
        <v>4</v>
      </c>
      <c r="E13" s="195">
        <f t="shared" si="0"/>
        <v>4</v>
      </c>
      <c r="F13" s="195">
        <f t="shared" si="0"/>
        <v>4</v>
      </c>
      <c r="G13" s="196"/>
      <c r="H13" s="211">
        <f t="shared" si="1"/>
        <v>1</v>
      </c>
      <c r="I13" s="211">
        <f t="shared" si="2"/>
        <v>1</v>
      </c>
      <c r="J13" s="211">
        <f t="shared" si="3"/>
        <v>1</v>
      </c>
      <c r="K13" s="196"/>
      <c r="L13" s="211">
        <f t="shared" si="4"/>
        <v>1</v>
      </c>
      <c r="M13" s="211">
        <f t="shared" si="5"/>
        <v>1</v>
      </c>
      <c r="N13" s="211">
        <f t="shared" si="6"/>
        <v>1</v>
      </c>
      <c r="O13" s="196"/>
      <c r="P13" s="201">
        <v>26</v>
      </c>
      <c r="Q13" s="204">
        <v>323</v>
      </c>
      <c r="R13" s="207">
        <v>70</v>
      </c>
      <c r="S13" s="196"/>
      <c r="T13" s="196"/>
      <c r="U13" s="196"/>
      <c r="V13" s="196"/>
      <c r="W13" s="196"/>
      <c r="X13" s="213">
        <v>40</v>
      </c>
      <c r="Y13" s="204">
        <v>460</v>
      </c>
      <c r="Z13" s="207">
        <v>100</v>
      </c>
      <c r="AA13" s="196"/>
      <c r="AB13" s="211">
        <f t="shared" si="7"/>
        <v>153846.15384615381</v>
      </c>
      <c r="AC13" s="211">
        <f t="shared" si="8"/>
        <v>142414.86068111454</v>
      </c>
      <c r="AD13" s="211">
        <f t="shared" si="9"/>
        <v>142857.14285714284</v>
      </c>
      <c r="AJ13" s="170">
        <v>700</v>
      </c>
      <c r="AK13" s="170">
        <v>654.1</v>
      </c>
      <c r="AL13" s="170">
        <v>132.56</v>
      </c>
      <c r="AN13" s="170">
        <f t="shared" si="12"/>
        <v>1</v>
      </c>
    </row>
    <row r="14" spans="1:40" ht="26">
      <c r="A14" s="173" t="s">
        <v>19</v>
      </c>
      <c r="B14" s="174" t="s">
        <v>19</v>
      </c>
      <c r="C14" s="194"/>
      <c r="D14" s="195">
        <f t="shared" si="11"/>
        <v>4</v>
      </c>
      <c r="E14" s="195">
        <f t="shared" si="0"/>
        <v>4</v>
      </c>
      <c r="F14" s="195">
        <f t="shared" si="0"/>
        <v>4</v>
      </c>
      <c r="G14" s="194"/>
      <c r="H14" s="211">
        <f t="shared" si="1"/>
        <v>1</v>
      </c>
      <c r="I14" s="211">
        <f t="shared" si="2"/>
        <v>1</v>
      </c>
      <c r="J14" s="211">
        <f t="shared" si="3"/>
        <v>1</v>
      </c>
      <c r="K14" s="194"/>
      <c r="L14" s="211">
        <f t="shared" si="4"/>
        <v>1</v>
      </c>
      <c r="M14" s="211">
        <f t="shared" si="5"/>
        <v>1</v>
      </c>
      <c r="N14" s="211">
        <f t="shared" si="6"/>
        <v>1</v>
      </c>
      <c r="O14" s="194"/>
      <c r="P14" s="201">
        <v>30</v>
      </c>
      <c r="Q14" s="204">
        <v>439</v>
      </c>
      <c r="R14" s="207">
        <v>62</v>
      </c>
      <c r="S14" s="194"/>
      <c r="T14" s="194"/>
      <c r="U14" s="194"/>
      <c r="V14" s="194"/>
      <c r="W14" s="194"/>
      <c r="X14" s="213">
        <v>55</v>
      </c>
      <c r="Y14" s="204">
        <v>830</v>
      </c>
      <c r="Z14" s="207">
        <v>120</v>
      </c>
      <c r="AA14" s="194"/>
      <c r="AB14" s="211">
        <f t="shared" si="7"/>
        <v>183333.33333333331</v>
      </c>
      <c r="AC14" s="211">
        <f t="shared" si="8"/>
        <v>189066.05922551249</v>
      </c>
      <c r="AD14" s="211">
        <f t="shared" si="9"/>
        <v>193548.38709677418</v>
      </c>
      <c r="AJ14" s="170">
        <v>450</v>
      </c>
      <c r="AK14" s="170">
        <v>501.45</v>
      </c>
      <c r="AL14" s="170">
        <v>73.91</v>
      </c>
      <c r="AN14" s="170">
        <f t="shared" si="12"/>
        <v>1</v>
      </c>
    </row>
    <row r="15" spans="1:40" ht="26">
      <c r="A15" s="172" t="s">
        <v>20</v>
      </c>
      <c r="B15" s="172" t="s">
        <v>20</v>
      </c>
      <c r="C15" s="196"/>
      <c r="D15" s="195">
        <f t="shared" si="11"/>
        <v>4</v>
      </c>
      <c r="E15" s="195">
        <f t="shared" si="0"/>
        <v>4</v>
      </c>
      <c r="F15" s="195">
        <f t="shared" si="0"/>
        <v>1</v>
      </c>
      <c r="G15" s="196"/>
      <c r="H15" s="211">
        <f t="shared" si="1"/>
        <v>1</v>
      </c>
      <c r="I15" s="211">
        <f t="shared" si="2"/>
        <v>1</v>
      </c>
      <c r="J15" s="211">
        <f t="shared" si="3"/>
        <v>0</v>
      </c>
      <c r="K15" s="196"/>
      <c r="L15" s="211">
        <f t="shared" si="4"/>
        <v>1</v>
      </c>
      <c r="M15" s="211">
        <f t="shared" si="5"/>
        <v>1</v>
      </c>
      <c r="N15" s="211">
        <f t="shared" si="6"/>
        <v>0</v>
      </c>
      <c r="O15" s="196"/>
      <c r="P15" s="201">
        <v>34</v>
      </c>
      <c r="Q15" s="204">
        <v>288</v>
      </c>
      <c r="R15" s="207">
        <v>27</v>
      </c>
      <c r="S15" s="196"/>
      <c r="T15" s="196"/>
      <c r="U15" s="196"/>
      <c r="V15" s="196"/>
      <c r="W15" s="196"/>
      <c r="X15" s="213">
        <v>90</v>
      </c>
      <c r="Y15" s="204">
        <v>755</v>
      </c>
      <c r="Z15" s="207">
        <v>75</v>
      </c>
      <c r="AA15" s="196"/>
      <c r="AB15" s="211">
        <f t="shared" si="7"/>
        <v>264705.88235294115</v>
      </c>
      <c r="AC15" s="211">
        <f t="shared" si="8"/>
        <v>262152.77777777775</v>
      </c>
      <c r="AD15" s="211">
        <f t="shared" si="9"/>
        <v>277777.77777777775</v>
      </c>
      <c r="AJ15" s="170">
        <v>2150</v>
      </c>
      <c r="AK15" s="170">
        <v>420.69</v>
      </c>
      <c r="AL15" s="170">
        <v>-31.82</v>
      </c>
      <c r="AN15" s="170">
        <f t="shared" si="12"/>
        <v>1</v>
      </c>
    </row>
    <row r="16" spans="1:40" ht="26">
      <c r="A16" s="175"/>
      <c r="B16" s="170"/>
      <c r="C16" s="194"/>
      <c r="D16" s="195"/>
      <c r="E16" s="195"/>
      <c r="F16" s="195"/>
      <c r="G16" s="194"/>
      <c r="H16" s="211"/>
      <c r="I16" s="211"/>
      <c r="J16" s="211"/>
      <c r="K16" s="194"/>
      <c r="L16" s="211"/>
      <c r="M16" s="211"/>
      <c r="N16" s="211"/>
      <c r="O16" s="194"/>
      <c r="P16" s="202"/>
      <c r="Q16" s="205"/>
      <c r="R16" s="208"/>
      <c r="S16" s="194"/>
      <c r="T16" s="194"/>
      <c r="U16" s="194"/>
      <c r="V16" s="194"/>
      <c r="W16" s="194"/>
      <c r="X16" s="214"/>
      <c r="Y16" s="205"/>
      <c r="Z16" s="208"/>
      <c r="AA16" s="194"/>
      <c r="AB16" s="211"/>
      <c r="AC16" s="211"/>
      <c r="AD16" s="211"/>
      <c r="AJ16" s="170"/>
      <c r="AK16" s="170"/>
      <c r="AL16" s="170"/>
      <c r="AN16" s="170">
        <f t="shared" si="12"/>
        <v>0</v>
      </c>
    </row>
    <row r="17" spans="1:40" ht="26">
      <c r="A17" s="176" t="s">
        <v>2</v>
      </c>
      <c r="B17" s="176" t="s">
        <v>2</v>
      </c>
      <c r="C17" s="197"/>
      <c r="D17" s="195">
        <f t="shared" si="11"/>
        <v>4</v>
      </c>
      <c r="E17" s="195">
        <f t="shared" si="0"/>
        <v>4</v>
      </c>
      <c r="F17" s="195">
        <f t="shared" si="0"/>
        <v>4</v>
      </c>
      <c r="G17" s="197"/>
      <c r="H17" s="211">
        <f t="shared" ref="H17:H38" si="13">IF(AJ17&gt;0, 1, 0)</f>
        <v>1</v>
      </c>
      <c r="I17" s="211">
        <f t="shared" ref="I17:I38" si="14">IF(AK17&gt;0, 1, 0)</f>
        <v>1</v>
      </c>
      <c r="J17" s="211">
        <f t="shared" ref="J17:J38" si="15">IF(AL17&gt;0, 1, 0)</f>
        <v>1</v>
      </c>
      <c r="K17" s="197"/>
      <c r="L17" s="211">
        <f t="shared" ref="L17:L38" si="16">IF(P17&gt;$AF$3, 1, 0)</f>
        <v>1</v>
      </c>
      <c r="M17" s="211">
        <f t="shared" ref="M17:M38" si="17">IF(Q17&gt;$AG$3, 1, 0)</f>
        <v>1</v>
      </c>
      <c r="N17" s="211">
        <f t="shared" ref="N17:N38" si="18">IF(R17&gt;$AH$3, 1, 0)</f>
        <v>1</v>
      </c>
      <c r="O17" s="197"/>
      <c r="P17" s="200">
        <v>18</v>
      </c>
      <c r="Q17" s="203">
        <v>258</v>
      </c>
      <c r="R17" s="206">
        <v>50</v>
      </c>
      <c r="S17" s="197"/>
      <c r="T17" s="197"/>
      <c r="U17" s="197"/>
      <c r="V17" s="197"/>
      <c r="W17" s="197"/>
      <c r="X17" s="212">
        <v>1320</v>
      </c>
      <c r="Y17" s="203">
        <v>18205</v>
      </c>
      <c r="Z17" s="206">
        <v>3555</v>
      </c>
      <c r="AA17" s="197"/>
      <c r="AB17" s="195">
        <f t="shared" ref="AB17:AB40" si="19">X17/(P17*0.00001)</f>
        <v>7333333.333333333</v>
      </c>
      <c r="AC17" s="195">
        <f t="shared" ref="AC17:AC40" si="20">Y17/(Q17*0.00001)</f>
        <v>7056201.5503875958</v>
      </c>
      <c r="AD17" s="195">
        <f t="shared" ref="AD17:AD40" si="21">Z17/(R17*0.00001)</f>
        <v>7110000</v>
      </c>
      <c r="AJ17" s="170">
        <v>24.06</v>
      </c>
      <c r="AK17" s="170">
        <v>70.14</v>
      </c>
      <c r="AL17" s="170">
        <v>62.77</v>
      </c>
      <c r="AN17" s="170">
        <f t="shared" si="12"/>
        <v>1</v>
      </c>
    </row>
    <row r="18" spans="1:40" ht="26">
      <c r="A18" s="172" t="s">
        <v>21</v>
      </c>
      <c r="B18" s="172" t="s">
        <v>21</v>
      </c>
      <c r="C18" s="196"/>
      <c r="D18" s="195">
        <f t="shared" si="11"/>
        <v>4</v>
      </c>
      <c r="E18" s="195">
        <f t="shared" si="0"/>
        <v>4</v>
      </c>
      <c r="F18" s="195">
        <f t="shared" si="0"/>
        <v>4</v>
      </c>
      <c r="G18" s="196"/>
      <c r="H18" s="211">
        <f t="shared" si="13"/>
        <v>1</v>
      </c>
      <c r="I18" s="211">
        <f t="shared" si="14"/>
        <v>1</v>
      </c>
      <c r="J18" s="211">
        <f t="shared" si="15"/>
        <v>1</v>
      </c>
      <c r="K18" s="196"/>
      <c r="L18" s="211">
        <f t="shared" si="16"/>
        <v>1</v>
      </c>
      <c r="M18" s="211">
        <f t="shared" si="17"/>
        <v>1</v>
      </c>
      <c r="N18" s="211">
        <f t="shared" si="18"/>
        <v>1</v>
      </c>
      <c r="O18" s="196"/>
      <c r="P18" s="201">
        <v>31</v>
      </c>
      <c r="Q18" s="204">
        <v>353</v>
      </c>
      <c r="R18" s="207">
        <v>74</v>
      </c>
      <c r="S18" s="196"/>
      <c r="T18" s="201"/>
      <c r="U18" s="204"/>
      <c r="V18" s="207"/>
      <c r="W18" s="196"/>
      <c r="X18" s="213">
        <v>50</v>
      </c>
      <c r="Y18" s="204">
        <v>515</v>
      </c>
      <c r="Z18" s="207">
        <v>110</v>
      </c>
      <c r="AA18" s="196"/>
      <c r="AB18" s="211">
        <f t="shared" si="19"/>
        <v>161290.32258064515</v>
      </c>
      <c r="AC18" s="211">
        <f t="shared" si="20"/>
        <v>145892.35127478754</v>
      </c>
      <c r="AD18" s="211">
        <f t="shared" si="21"/>
        <v>148648.64864864864</v>
      </c>
      <c r="AF18" s="201"/>
      <c r="AG18" s="204"/>
      <c r="AH18" s="207"/>
      <c r="AJ18" s="170">
        <v>92.31</v>
      </c>
      <c r="AK18" s="170">
        <v>99.61</v>
      </c>
      <c r="AL18" s="170">
        <v>89.66</v>
      </c>
      <c r="AN18" s="170">
        <f t="shared" si="12"/>
        <v>1</v>
      </c>
    </row>
    <row r="19" spans="1:40" ht="26">
      <c r="A19" s="172" t="s">
        <v>22</v>
      </c>
      <c r="B19" s="172" t="s">
        <v>22</v>
      </c>
      <c r="C19" s="196"/>
      <c r="D19" s="195">
        <f t="shared" si="11"/>
        <v>4</v>
      </c>
      <c r="E19" s="195">
        <f t="shared" ref="E19:E82" si="22">IF(AND(I19=0, M19=0), 1, IF(AND(M19=1, I19=0), 2, IF(AND(M19=0,  I19=1), 3, IF(AND(M19=1, I19=1), 4))))</f>
        <v>4</v>
      </c>
      <c r="F19" s="195">
        <f t="shared" ref="F19:F82" si="23">IF(AND(J19=0, N19=0), 1, IF(AND(N19=1, J19=0), 2, IF(AND(N19=0,  J19=1), 3, IF(AND(N19=1, J19=1), 4))))</f>
        <v>4</v>
      </c>
      <c r="G19" s="196"/>
      <c r="H19" s="211">
        <f t="shared" si="13"/>
        <v>1</v>
      </c>
      <c r="I19" s="211">
        <f t="shared" si="14"/>
        <v>1</v>
      </c>
      <c r="J19" s="211">
        <f t="shared" si="15"/>
        <v>1</v>
      </c>
      <c r="K19" s="196"/>
      <c r="L19" s="211">
        <f t="shared" si="16"/>
        <v>1</v>
      </c>
      <c r="M19" s="211">
        <f t="shared" si="17"/>
        <v>1</v>
      </c>
      <c r="N19" s="211">
        <f t="shared" si="18"/>
        <v>1</v>
      </c>
      <c r="O19" s="196"/>
      <c r="P19" s="201">
        <v>30</v>
      </c>
      <c r="Q19" s="204">
        <v>522</v>
      </c>
      <c r="R19" s="207">
        <v>80</v>
      </c>
      <c r="S19" s="196"/>
      <c r="T19" s="201"/>
      <c r="U19" s="204"/>
      <c r="V19" s="207"/>
      <c r="W19" s="196"/>
      <c r="X19" s="213">
        <v>40</v>
      </c>
      <c r="Y19" s="204">
        <v>670</v>
      </c>
      <c r="Z19" s="207">
        <v>105</v>
      </c>
      <c r="AA19" s="196"/>
      <c r="AB19" s="211">
        <f t="shared" si="19"/>
        <v>133333.33333333331</v>
      </c>
      <c r="AC19" s="211">
        <f t="shared" si="20"/>
        <v>128352.49042145592</v>
      </c>
      <c r="AD19" s="211">
        <f t="shared" si="21"/>
        <v>131250</v>
      </c>
      <c r="AF19" s="201"/>
      <c r="AG19" s="204"/>
      <c r="AH19" s="207"/>
      <c r="AJ19" s="170">
        <v>14.29</v>
      </c>
      <c r="AK19" s="170">
        <v>66.67</v>
      </c>
      <c r="AL19" s="170">
        <v>169.23</v>
      </c>
      <c r="AN19" s="170">
        <f t="shared" si="12"/>
        <v>1</v>
      </c>
    </row>
    <row r="20" spans="1:40" ht="26">
      <c r="A20" s="172" t="s">
        <v>23</v>
      </c>
      <c r="B20" s="172" t="s">
        <v>23</v>
      </c>
      <c r="C20" s="196"/>
      <c r="D20" s="195">
        <f t="shared" si="11"/>
        <v>2</v>
      </c>
      <c r="E20" s="195">
        <f t="shared" si="22"/>
        <v>4</v>
      </c>
      <c r="F20" s="195">
        <f t="shared" si="23"/>
        <v>4</v>
      </c>
      <c r="G20" s="196"/>
      <c r="H20" s="211">
        <f t="shared" si="13"/>
        <v>0</v>
      </c>
      <c r="I20" s="211">
        <f t="shared" si="14"/>
        <v>1</v>
      </c>
      <c r="J20" s="211">
        <f t="shared" si="15"/>
        <v>1</v>
      </c>
      <c r="K20" s="196"/>
      <c r="L20" s="211">
        <f t="shared" si="16"/>
        <v>1</v>
      </c>
      <c r="M20" s="211">
        <f t="shared" si="17"/>
        <v>1</v>
      </c>
      <c r="N20" s="211">
        <f t="shared" si="18"/>
        <v>1</v>
      </c>
      <c r="O20" s="196"/>
      <c r="P20" s="201">
        <v>15</v>
      </c>
      <c r="Q20" s="204">
        <v>226</v>
      </c>
      <c r="R20" s="207">
        <v>53</v>
      </c>
      <c r="S20" s="196"/>
      <c r="T20" s="201"/>
      <c r="U20" s="204"/>
      <c r="V20" s="207"/>
      <c r="W20" s="196"/>
      <c r="X20" s="213">
        <v>40</v>
      </c>
      <c r="Y20" s="204">
        <v>620</v>
      </c>
      <c r="Z20" s="207">
        <v>145</v>
      </c>
      <c r="AA20" s="196"/>
      <c r="AB20" s="211">
        <f t="shared" si="19"/>
        <v>266666.66666666663</v>
      </c>
      <c r="AC20" s="211">
        <f t="shared" si="20"/>
        <v>274336.2831858407</v>
      </c>
      <c r="AD20" s="211">
        <f t="shared" si="21"/>
        <v>273584.90566037729</v>
      </c>
      <c r="AF20" s="201"/>
      <c r="AG20" s="204"/>
      <c r="AH20" s="207"/>
      <c r="AJ20" s="170">
        <v>-18.37</v>
      </c>
      <c r="AK20" s="170">
        <v>49.76</v>
      </c>
      <c r="AL20" s="170">
        <v>61.11</v>
      </c>
      <c r="AN20" s="170">
        <f t="shared" si="12"/>
        <v>1</v>
      </c>
    </row>
    <row r="21" spans="1:40" ht="26">
      <c r="A21" s="172" t="s">
        <v>24</v>
      </c>
      <c r="B21" s="172" t="s">
        <v>24</v>
      </c>
      <c r="C21" s="196"/>
      <c r="D21" s="195">
        <f t="shared" si="11"/>
        <v>1</v>
      </c>
      <c r="E21" s="195">
        <f t="shared" si="22"/>
        <v>3</v>
      </c>
      <c r="F21" s="195">
        <f t="shared" si="23"/>
        <v>4</v>
      </c>
      <c r="G21" s="196"/>
      <c r="H21" s="211">
        <f t="shared" si="13"/>
        <v>0</v>
      </c>
      <c r="I21" s="211">
        <f t="shared" si="14"/>
        <v>1</v>
      </c>
      <c r="J21" s="211">
        <f t="shared" si="15"/>
        <v>1</v>
      </c>
      <c r="K21" s="196"/>
      <c r="L21" s="211">
        <f t="shared" si="16"/>
        <v>0</v>
      </c>
      <c r="M21" s="211">
        <f t="shared" si="17"/>
        <v>0</v>
      </c>
      <c r="N21" s="211">
        <f t="shared" si="18"/>
        <v>1</v>
      </c>
      <c r="O21" s="196"/>
      <c r="P21" s="201">
        <v>7</v>
      </c>
      <c r="Q21" s="204">
        <v>161</v>
      </c>
      <c r="R21" s="207">
        <v>38</v>
      </c>
      <c r="S21" s="196"/>
      <c r="T21" s="201"/>
      <c r="U21" s="204"/>
      <c r="V21" s="207"/>
      <c r="W21" s="196"/>
      <c r="X21" s="213">
        <v>15</v>
      </c>
      <c r="Y21" s="204">
        <v>295</v>
      </c>
      <c r="Z21" s="207">
        <v>70</v>
      </c>
      <c r="AA21" s="196"/>
      <c r="AB21" s="211">
        <f t="shared" si="19"/>
        <v>214285.71428571426</v>
      </c>
      <c r="AC21" s="211">
        <f t="shared" si="20"/>
        <v>183229.81366459627</v>
      </c>
      <c r="AD21" s="211">
        <f t="shared" si="21"/>
        <v>184210.52631578947</v>
      </c>
      <c r="AF21" s="201"/>
      <c r="AG21" s="204"/>
      <c r="AH21" s="207"/>
      <c r="AJ21" s="170">
        <v>-44.44</v>
      </c>
      <c r="AK21" s="170">
        <v>29.96</v>
      </c>
      <c r="AL21" s="170">
        <v>22.81</v>
      </c>
      <c r="AN21" s="170">
        <f t="shared" si="12"/>
        <v>0</v>
      </c>
    </row>
    <row r="22" spans="1:40" ht="26">
      <c r="A22" s="177" t="s">
        <v>237</v>
      </c>
      <c r="B22" s="177" t="s">
        <v>138</v>
      </c>
      <c r="C22" s="196"/>
      <c r="D22" s="195">
        <f t="shared" si="11"/>
        <v>3</v>
      </c>
      <c r="E22" s="195">
        <f t="shared" si="22"/>
        <v>3</v>
      </c>
      <c r="F22" s="195">
        <f t="shared" si="23"/>
        <v>3</v>
      </c>
      <c r="G22" s="196"/>
      <c r="H22" s="211">
        <f t="shared" si="13"/>
        <v>1</v>
      </c>
      <c r="I22" s="211">
        <f t="shared" si="14"/>
        <v>1</v>
      </c>
      <c r="J22" s="211">
        <f t="shared" si="15"/>
        <v>1</v>
      </c>
      <c r="K22" s="196"/>
      <c r="L22" s="211">
        <f t="shared" si="16"/>
        <v>0</v>
      </c>
      <c r="M22" s="211">
        <f t="shared" si="17"/>
        <v>0</v>
      </c>
      <c r="N22" s="211">
        <f t="shared" si="18"/>
        <v>0</v>
      </c>
      <c r="O22" s="196"/>
      <c r="P22" s="201">
        <v>13</v>
      </c>
      <c r="Q22" s="204">
        <v>152</v>
      </c>
      <c r="R22" s="207">
        <v>34</v>
      </c>
      <c r="S22" s="196"/>
      <c r="T22" s="196"/>
      <c r="U22" s="196"/>
      <c r="V22" s="196"/>
      <c r="W22" s="196"/>
      <c r="X22" s="213">
        <v>50</v>
      </c>
      <c r="Y22" s="204">
        <v>565</v>
      </c>
      <c r="Z22" s="207">
        <v>120</v>
      </c>
      <c r="AA22" s="196"/>
      <c r="AB22" s="211">
        <f t="shared" si="19"/>
        <v>384615.38461538457</v>
      </c>
      <c r="AC22" s="211">
        <f t="shared" si="20"/>
        <v>371710.52631578944</v>
      </c>
      <c r="AD22" s="211">
        <f t="shared" si="21"/>
        <v>352941.17647058819</v>
      </c>
      <c r="AF22" s="209"/>
      <c r="AG22" s="209"/>
      <c r="AH22" s="209"/>
      <c r="AJ22" s="170">
        <v>116.22</v>
      </c>
      <c r="AK22" s="170">
        <v>87.26</v>
      </c>
      <c r="AL22" s="170">
        <v>33.72</v>
      </c>
      <c r="AN22" s="170">
        <f t="shared" si="12"/>
        <v>0</v>
      </c>
    </row>
    <row r="23" spans="1:40" ht="26">
      <c r="A23" s="177" t="s">
        <v>238</v>
      </c>
      <c r="B23" s="172" t="s">
        <v>25</v>
      </c>
      <c r="C23" s="196"/>
      <c r="D23" s="195">
        <f t="shared" si="11"/>
        <v>3</v>
      </c>
      <c r="E23" s="195">
        <f t="shared" si="22"/>
        <v>3</v>
      </c>
      <c r="F23" s="195">
        <f t="shared" si="23"/>
        <v>4</v>
      </c>
      <c r="G23" s="196"/>
      <c r="H23" s="211">
        <f t="shared" si="13"/>
        <v>1</v>
      </c>
      <c r="I23" s="211">
        <f t="shared" si="14"/>
        <v>1</v>
      </c>
      <c r="J23" s="211">
        <f t="shared" si="15"/>
        <v>1</v>
      </c>
      <c r="K23" s="196"/>
      <c r="L23" s="211">
        <f t="shared" si="16"/>
        <v>0</v>
      </c>
      <c r="M23" s="211">
        <f t="shared" si="17"/>
        <v>0</v>
      </c>
      <c r="N23" s="211">
        <f t="shared" si="18"/>
        <v>1</v>
      </c>
      <c r="O23" s="196"/>
      <c r="P23" s="201">
        <v>11</v>
      </c>
      <c r="Q23" s="204">
        <v>172</v>
      </c>
      <c r="R23" s="207">
        <v>39</v>
      </c>
      <c r="S23" s="196"/>
      <c r="T23" s="201"/>
      <c r="U23" s="204"/>
      <c r="V23" s="207"/>
      <c r="W23" s="196"/>
      <c r="X23" s="213">
        <v>30</v>
      </c>
      <c r="Y23" s="204">
        <v>420</v>
      </c>
      <c r="Z23" s="207">
        <v>110</v>
      </c>
      <c r="AA23" s="196"/>
      <c r="AB23" s="211">
        <f t="shared" si="19"/>
        <v>272727.27272727271</v>
      </c>
      <c r="AC23" s="211">
        <f t="shared" si="20"/>
        <v>244186.04651162788</v>
      </c>
      <c r="AD23" s="211">
        <f t="shared" si="21"/>
        <v>282051.282051282</v>
      </c>
      <c r="AF23" s="201"/>
      <c r="AG23" s="204"/>
      <c r="AH23" s="207"/>
      <c r="AJ23" s="170">
        <v>138.1</v>
      </c>
      <c r="AK23" s="170">
        <v>140.44999999999999</v>
      </c>
      <c r="AL23" s="170">
        <v>49.57</v>
      </c>
      <c r="AN23" s="170">
        <f t="shared" si="12"/>
        <v>0</v>
      </c>
    </row>
    <row r="24" spans="1:40" ht="26">
      <c r="A24" s="172" t="s">
        <v>25</v>
      </c>
      <c r="B24" s="172" t="s">
        <v>26</v>
      </c>
      <c r="C24" s="196"/>
      <c r="D24" s="195">
        <f t="shared" si="11"/>
        <v>2</v>
      </c>
      <c r="E24" s="195">
        <f t="shared" si="22"/>
        <v>4</v>
      </c>
      <c r="F24" s="195">
        <f t="shared" si="23"/>
        <v>4</v>
      </c>
      <c r="G24" s="196"/>
      <c r="H24" s="211">
        <f t="shared" si="13"/>
        <v>0</v>
      </c>
      <c r="I24" s="211">
        <f t="shared" si="14"/>
        <v>1</v>
      </c>
      <c r="J24" s="211">
        <f t="shared" si="15"/>
        <v>1</v>
      </c>
      <c r="K24" s="196"/>
      <c r="L24" s="211">
        <f t="shared" si="16"/>
        <v>1</v>
      </c>
      <c r="M24" s="211">
        <f t="shared" si="17"/>
        <v>1</v>
      </c>
      <c r="N24" s="211">
        <f t="shared" si="18"/>
        <v>1</v>
      </c>
      <c r="O24" s="196"/>
      <c r="P24" s="201">
        <v>25</v>
      </c>
      <c r="Q24" s="204">
        <v>379</v>
      </c>
      <c r="R24" s="207">
        <v>76</v>
      </c>
      <c r="S24" s="196"/>
      <c r="T24" s="201"/>
      <c r="U24" s="204"/>
      <c r="V24" s="207"/>
      <c r="W24" s="196"/>
      <c r="X24" s="213">
        <v>50</v>
      </c>
      <c r="Y24" s="204">
        <v>755</v>
      </c>
      <c r="Z24" s="207">
        <v>175</v>
      </c>
      <c r="AA24" s="196"/>
      <c r="AB24" s="211">
        <f t="shared" si="19"/>
        <v>200000</v>
      </c>
      <c r="AC24" s="211">
        <f t="shared" si="20"/>
        <v>199208.44327176778</v>
      </c>
      <c r="AD24" s="211">
        <f t="shared" si="21"/>
        <v>230263.15789473683</v>
      </c>
      <c r="AJ24" s="170">
        <v>-54.55</v>
      </c>
      <c r="AK24" s="170">
        <v>44.18</v>
      </c>
      <c r="AL24" s="170">
        <v>129.16999999999999</v>
      </c>
      <c r="AN24" s="170">
        <f t="shared" si="12"/>
        <v>1</v>
      </c>
    </row>
    <row r="25" spans="1:40" ht="26">
      <c r="A25" s="178" t="s">
        <v>239</v>
      </c>
      <c r="B25" s="179" t="s">
        <v>27</v>
      </c>
      <c r="C25" s="196"/>
      <c r="D25" s="195">
        <f t="shared" si="11"/>
        <v>4</v>
      </c>
      <c r="E25" s="195">
        <f t="shared" si="22"/>
        <v>4</v>
      </c>
      <c r="F25" s="195">
        <f t="shared" si="23"/>
        <v>4</v>
      </c>
      <c r="G25" s="196"/>
      <c r="H25" s="211">
        <f t="shared" si="13"/>
        <v>1</v>
      </c>
      <c r="I25" s="211">
        <f t="shared" si="14"/>
        <v>1</v>
      </c>
      <c r="J25" s="211">
        <f t="shared" si="15"/>
        <v>1</v>
      </c>
      <c r="K25" s="196"/>
      <c r="L25" s="211">
        <f t="shared" si="16"/>
        <v>1</v>
      </c>
      <c r="M25" s="211">
        <f t="shared" si="17"/>
        <v>1</v>
      </c>
      <c r="N25" s="211">
        <f t="shared" si="18"/>
        <v>1</v>
      </c>
      <c r="O25" s="196"/>
      <c r="P25" s="201">
        <v>18</v>
      </c>
      <c r="Q25" s="204">
        <v>231</v>
      </c>
      <c r="R25" s="207">
        <v>38</v>
      </c>
      <c r="S25" s="196"/>
      <c r="T25" s="201"/>
      <c r="U25" s="204"/>
      <c r="V25" s="207"/>
      <c r="W25" s="196"/>
      <c r="X25" s="213">
        <v>15</v>
      </c>
      <c r="Y25" s="204">
        <v>330</v>
      </c>
      <c r="Z25" s="207">
        <v>100</v>
      </c>
      <c r="AA25" s="196"/>
      <c r="AB25" s="211">
        <f t="shared" si="19"/>
        <v>83333.333333333328</v>
      </c>
      <c r="AC25" s="211">
        <f t="shared" si="20"/>
        <v>142857.14285714287</v>
      </c>
      <c r="AD25" s="211">
        <f t="shared" si="21"/>
        <v>263157.89473684208</v>
      </c>
      <c r="AJ25" s="170">
        <v>35.479999999999997</v>
      </c>
      <c r="AK25" s="170">
        <v>72.39</v>
      </c>
      <c r="AL25" s="170">
        <v>41.72</v>
      </c>
      <c r="AN25" s="170">
        <f t="shared" si="12"/>
        <v>1</v>
      </c>
    </row>
    <row r="26" spans="1:40" ht="26">
      <c r="A26" s="172" t="s">
        <v>26</v>
      </c>
      <c r="B26" s="180" t="s">
        <v>147</v>
      </c>
      <c r="C26" s="196"/>
      <c r="D26" s="195">
        <f t="shared" si="11"/>
        <v>4</v>
      </c>
      <c r="E26" s="195">
        <f t="shared" si="22"/>
        <v>4</v>
      </c>
      <c r="F26" s="195">
        <f t="shared" si="23"/>
        <v>4</v>
      </c>
      <c r="G26" s="196"/>
      <c r="H26" s="211">
        <f t="shared" si="13"/>
        <v>1</v>
      </c>
      <c r="I26" s="211">
        <f t="shared" si="14"/>
        <v>1</v>
      </c>
      <c r="J26" s="211">
        <f t="shared" si="15"/>
        <v>1</v>
      </c>
      <c r="K26" s="196"/>
      <c r="L26" s="211">
        <f t="shared" si="16"/>
        <v>1</v>
      </c>
      <c r="M26" s="211">
        <f t="shared" si="17"/>
        <v>1</v>
      </c>
      <c r="N26" s="211">
        <f t="shared" si="18"/>
        <v>1</v>
      </c>
      <c r="O26" s="196"/>
      <c r="P26" s="201">
        <v>23</v>
      </c>
      <c r="Q26" s="204">
        <v>371</v>
      </c>
      <c r="R26" s="207">
        <v>88</v>
      </c>
      <c r="S26" s="196"/>
      <c r="T26" s="196"/>
      <c r="U26" s="196"/>
      <c r="V26" s="196"/>
      <c r="W26" s="196"/>
      <c r="X26" s="213">
        <v>35</v>
      </c>
      <c r="Y26" s="204">
        <v>545</v>
      </c>
      <c r="Z26" s="207">
        <v>110</v>
      </c>
      <c r="AA26" s="196"/>
      <c r="AB26" s="211">
        <f t="shared" si="19"/>
        <v>152173.91304347824</v>
      </c>
      <c r="AC26" s="211">
        <f t="shared" si="20"/>
        <v>146900.26954177898</v>
      </c>
      <c r="AD26" s="211">
        <f t="shared" si="21"/>
        <v>125000</v>
      </c>
      <c r="AJ26" s="170">
        <v>20.37</v>
      </c>
      <c r="AK26" s="170">
        <v>94.84</v>
      </c>
      <c r="AL26" s="170">
        <v>96.97</v>
      </c>
      <c r="AN26" s="170">
        <f t="shared" si="12"/>
        <v>1</v>
      </c>
    </row>
    <row r="27" spans="1:40" ht="26">
      <c r="A27" s="179" t="s">
        <v>27</v>
      </c>
      <c r="B27" s="172" t="s">
        <v>28</v>
      </c>
      <c r="C27" s="196"/>
      <c r="D27" s="195">
        <f t="shared" si="11"/>
        <v>2</v>
      </c>
      <c r="E27" s="195">
        <f t="shared" si="22"/>
        <v>4</v>
      </c>
      <c r="F27" s="195">
        <f t="shared" si="23"/>
        <v>4</v>
      </c>
      <c r="G27" s="196"/>
      <c r="H27" s="211">
        <f t="shared" si="13"/>
        <v>0</v>
      </c>
      <c r="I27" s="211">
        <f t="shared" si="14"/>
        <v>1</v>
      </c>
      <c r="J27" s="211">
        <f t="shared" si="15"/>
        <v>1</v>
      </c>
      <c r="K27" s="196"/>
      <c r="L27" s="211">
        <f t="shared" si="16"/>
        <v>1</v>
      </c>
      <c r="M27" s="211">
        <f t="shared" si="17"/>
        <v>1</v>
      </c>
      <c r="N27" s="211">
        <f t="shared" si="18"/>
        <v>1</v>
      </c>
      <c r="O27" s="196"/>
      <c r="P27" s="201">
        <v>42</v>
      </c>
      <c r="Q27" s="204">
        <v>409</v>
      </c>
      <c r="R27" s="207">
        <v>60</v>
      </c>
      <c r="S27" s="196"/>
      <c r="T27" s="201"/>
      <c r="U27" s="204"/>
      <c r="V27" s="207"/>
      <c r="W27" s="196"/>
      <c r="X27" s="213">
        <v>210</v>
      </c>
      <c r="Y27" s="204">
        <v>2610</v>
      </c>
      <c r="Z27" s="207">
        <v>445</v>
      </c>
      <c r="AA27" s="196"/>
      <c r="AB27" s="211">
        <f t="shared" si="19"/>
        <v>500000</v>
      </c>
      <c r="AC27" s="211">
        <f t="shared" si="20"/>
        <v>638141.80929095345</v>
      </c>
      <c r="AD27" s="211">
        <f t="shared" si="21"/>
        <v>741666.66666666663</v>
      </c>
      <c r="AJ27" s="170">
        <v>-8.07</v>
      </c>
      <c r="AK27" s="170">
        <v>3.33</v>
      </c>
      <c r="AL27" s="170">
        <v>78.13</v>
      </c>
      <c r="AN27" s="170">
        <f t="shared" si="12"/>
        <v>1</v>
      </c>
    </row>
    <row r="28" spans="1:40" ht="26">
      <c r="A28" s="172" t="s">
        <v>28</v>
      </c>
      <c r="B28" s="172" t="s">
        <v>29</v>
      </c>
      <c r="C28" s="196"/>
      <c r="D28" s="195">
        <f t="shared" si="11"/>
        <v>1</v>
      </c>
      <c r="E28" s="195">
        <f t="shared" si="22"/>
        <v>4</v>
      </c>
      <c r="F28" s="195">
        <f t="shared" si="23"/>
        <v>4</v>
      </c>
      <c r="G28" s="196"/>
      <c r="H28" s="211">
        <f t="shared" si="13"/>
        <v>0</v>
      </c>
      <c r="I28" s="211">
        <f t="shared" si="14"/>
        <v>1</v>
      </c>
      <c r="J28" s="211">
        <f t="shared" si="15"/>
        <v>1</v>
      </c>
      <c r="K28" s="196"/>
      <c r="L28" s="211">
        <f t="shared" si="16"/>
        <v>0</v>
      </c>
      <c r="M28" s="211">
        <f t="shared" si="17"/>
        <v>1</v>
      </c>
      <c r="N28" s="211">
        <f t="shared" si="18"/>
        <v>1</v>
      </c>
      <c r="O28" s="196"/>
      <c r="P28" s="201">
        <v>12</v>
      </c>
      <c r="Q28" s="204">
        <v>321</v>
      </c>
      <c r="R28" s="207">
        <v>39</v>
      </c>
      <c r="S28" s="196"/>
      <c r="T28" s="201"/>
      <c r="U28" s="204"/>
      <c r="V28" s="207"/>
      <c r="W28" s="196"/>
      <c r="X28" s="213">
        <v>205</v>
      </c>
      <c r="Y28" s="204">
        <v>1895</v>
      </c>
      <c r="Z28" s="207">
        <v>285</v>
      </c>
      <c r="AA28" s="196"/>
      <c r="AB28" s="211">
        <f t="shared" si="19"/>
        <v>1708333.333333333</v>
      </c>
      <c r="AC28" s="211">
        <f t="shared" si="20"/>
        <v>590342.67912772577</v>
      </c>
      <c r="AD28" s="211">
        <f t="shared" si="21"/>
        <v>730769.23076923063</v>
      </c>
      <c r="AJ28" s="170">
        <v>-4.1100000000000003</v>
      </c>
      <c r="AK28" s="170">
        <v>60.66</v>
      </c>
      <c r="AL28" s="170">
        <v>28.05</v>
      </c>
      <c r="AN28" s="170">
        <f t="shared" si="12"/>
        <v>0</v>
      </c>
    </row>
    <row r="29" spans="1:40" ht="26">
      <c r="A29" s="172" t="s">
        <v>29</v>
      </c>
      <c r="B29" s="172" t="s">
        <v>30</v>
      </c>
      <c r="C29" s="196"/>
      <c r="D29" s="195">
        <f t="shared" si="11"/>
        <v>3</v>
      </c>
      <c r="E29" s="195">
        <f t="shared" si="22"/>
        <v>3</v>
      </c>
      <c r="F29" s="195">
        <f t="shared" si="23"/>
        <v>4</v>
      </c>
      <c r="G29" s="196"/>
      <c r="H29" s="211">
        <f t="shared" si="13"/>
        <v>1</v>
      </c>
      <c r="I29" s="211">
        <f t="shared" si="14"/>
        <v>1</v>
      </c>
      <c r="J29" s="211">
        <f t="shared" si="15"/>
        <v>1</v>
      </c>
      <c r="K29" s="196"/>
      <c r="L29" s="211">
        <f t="shared" si="16"/>
        <v>0</v>
      </c>
      <c r="M29" s="211">
        <f t="shared" si="17"/>
        <v>0</v>
      </c>
      <c r="N29" s="211">
        <f t="shared" si="18"/>
        <v>1</v>
      </c>
      <c r="O29" s="196"/>
      <c r="P29" s="201">
        <v>8</v>
      </c>
      <c r="Q29" s="204">
        <v>201</v>
      </c>
      <c r="R29" s="207">
        <v>40</v>
      </c>
      <c r="S29" s="196"/>
      <c r="T29" s="201"/>
      <c r="U29" s="204"/>
      <c r="V29" s="207"/>
      <c r="W29" s="196"/>
      <c r="X29" s="213">
        <v>70</v>
      </c>
      <c r="Y29" s="204">
        <v>1695</v>
      </c>
      <c r="Z29" s="207">
        <v>210</v>
      </c>
      <c r="AA29" s="196"/>
      <c r="AB29" s="211">
        <f t="shared" si="19"/>
        <v>874999.99999999988</v>
      </c>
      <c r="AC29" s="211">
        <f t="shared" si="20"/>
        <v>843283.58208955219</v>
      </c>
      <c r="AD29" s="211">
        <f t="shared" si="21"/>
        <v>525000</v>
      </c>
      <c r="AJ29" s="170">
        <v>25</v>
      </c>
      <c r="AK29" s="170">
        <v>90.87</v>
      </c>
      <c r="AL29" s="170">
        <v>150</v>
      </c>
      <c r="AN29" s="170">
        <f t="shared" si="12"/>
        <v>0</v>
      </c>
    </row>
    <row r="30" spans="1:40" ht="26">
      <c r="A30" s="172" t="s">
        <v>30</v>
      </c>
      <c r="B30" s="181" t="s">
        <v>31</v>
      </c>
      <c r="C30" s="196"/>
      <c r="D30" s="195">
        <f t="shared" si="11"/>
        <v>1</v>
      </c>
      <c r="E30" s="195">
        <f t="shared" si="22"/>
        <v>4</v>
      </c>
      <c r="F30" s="195">
        <f t="shared" si="23"/>
        <v>4</v>
      </c>
      <c r="G30" s="196"/>
      <c r="H30" s="211">
        <f t="shared" si="13"/>
        <v>0</v>
      </c>
      <c r="I30" s="211">
        <f t="shared" si="14"/>
        <v>1</v>
      </c>
      <c r="J30" s="211">
        <f t="shared" si="15"/>
        <v>1</v>
      </c>
      <c r="K30" s="196"/>
      <c r="L30" s="211">
        <f t="shared" si="16"/>
        <v>0</v>
      </c>
      <c r="M30" s="211">
        <f t="shared" si="17"/>
        <v>1</v>
      </c>
      <c r="N30" s="211">
        <f t="shared" si="18"/>
        <v>1</v>
      </c>
      <c r="O30" s="196"/>
      <c r="P30" s="201">
        <v>11</v>
      </c>
      <c r="Q30" s="204">
        <v>226</v>
      </c>
      <c r="R30" s="207">
        <v>50</v>
      </c>
      <c r="S30" s="196"/>
      <c r="T30" s="201"/>
      <c r="U30" s="204"/>
      <c r="V30" s="207"/>
      <c r="W30" s="196"/>
      <c r="X30" s="213">
        <v>20</v>
      </c>
      <c r="Y30" s="204">
        <v>460</v>
      </c>
      <c r="Z30" s="207">
        <v>90</v>
      </c>
      <c r="AA30" s="196"/>
      <c r="AB30" s="211">
        <f t="shared" si="19"/>
        <v>181818.18181818182</v>
      </c>
      <c r="AC30" s="211">
        <f t="shared" si="20"/>
        <v>203539.82300884952</v>
      </c>
      <c r="AD30" s="211">
        <f t="shared" si="21"/>
        <v>180000</v>
      </c>
      <c r="AJ30" s="170">
        <v>-3.85</v>
      </c>
      <c r="AK30" s="170">
        <v>19.7</v>
      </c>
      <c r="AL30" s="170">
        <v>44.74</v>
      </c>
      <c r="AN30" s="170">
        <f t="shared" si="12"/>
        <v>0</v>
      </c>
    </row>
    <row r="31" spans="1:40" ht="26">
      <c r="A31" s="182" t="s">
        <v>31</v>
      </c>
      <c r="B31" s="172" t="s">
        <v>32</v>
      </c>
      <c r="C31" s="196"/>
      <c r="D31" s="195">
        <f t="shared" si="11"/>
        <v>4</v>
      </c>
      <c r="E31" s="195">
        <f t="shared" si="22"/>
        <v>4</v>
      </c>
      <c r="F31" s="195">
        <f t="shared" si="23"/>
        <v>4</v>
      </c>
      <c r="G31" s="196"/>
      <c r="H31" s="211">
        <f t="shared" si="13"/>
        <v>1</v>
      </c>
      <c r="I31" s="211">
        <f t="shared" si="14"/>
        <v>1</v>
      </c>
      <c r="J31" s="211">
        <f t="shared" si="15"/>
        <v>1</v>
      </c>
      <c r="K31" s="196"/>
      <c r="L31" s="211">
        <f t="shared" si="16"/>
        <v>1</v>
      </c>
      <c r="M31" s="211">
        <f t="shared" si="17"/>
        <v>1</v>
      </c>
      <c r="N31" s="211">
        <f t="shared" si="18"/>
        <v>1</v>
      </c>
      <c r="O31" s="196"/>
      <c r="P31" s="201">
        <v>16</v>
      </c>
      <c r="Q31" s="204">
        <v>270</v>
      </c>
      <c r="R31" s="207">
        <v>66</v>
      </c>
      <c r="S31" s="196"/>
      <c r="T31" s="201"/>
      <c r="U31" s="204"/>
      <c r="V31" s="207"/>
      <c r="W31" s="196"/>
      <c r="X31" s="213">
        <v>25</v>
      </c>
      <c r="Y31" s="204">
        <v>480</v>
      </c>
      <c r="Z31" s="207">
        <v>110</v>
      </c>
      <c r="AA31" s="196"/>
      <c r="AB31" s="211">
        <f t="shared" si="19"/>
        <v>156250</v>
      </c>
      <c r="AC31" s="211">
        <f t="shared" si="20"/>
        <v>177777.77777777778</v>
      </c>
      <c r="AD31" s="211">
        <f t="shared" si="21"/>
        <v>166666.66666666663</v>
      </c>
      <c r="AJ31" s="170">
        <v>66.67</v>
      </c>
      <c r="AK31" s="170">
        <v>117.99</v>
      </c>
      <c r="AL31" s="170">
        <v>110.84</v>
      </c>
      <c r="AN31" s="170">
        <f t="shared" si="12"/>
        <v>1</v>
      </c>
    </row>
    <row r="32" spans="1:40" ht="26">
      <c r="A32" s="172" t="s">
        <v>32</v>
      </c>
      <c r="B32" s="172" t="s">
        <v>33</v>
      </c>
      <c r="C32" s="196"/>
      <c r="D32" s="195">
        <f t="shared" si="11"/>
        <v>4</v>
      </c>
      <c r="E32" s="195">
        <f t="shared" si="22"/>
        <v>4</v>
      </c>
      <c r="F32" s="195">
        <f t="shared" si="23"/>
        <v>4</v>
      </c>
      <c r="G32" s="196"/>
      <c r="H32" s="211">
        <f t="shared" si="13"/>
        <v>1</v>
      </c>
      <c r="I32" s="211">
        <f t="shared" si="14"/>
        <v>1</v>
      </c>
      <c r="J32" s="211">
        <f t="shared" si="15"/>
        <v>1</v>
      </c>
      <c r="K32" s="196"/>
      <c r="L32" s="211">
        <f t="shared" si="16"/>
        <v>1</v>
      </c>
      <c r="M32" s="211">
        <f t="shared" si="17"/>
        <v>1</v>
      </c>
      <c r="N32" s="211">
        <f t="shared" si="18"/>
        <v>1</v>
      </c>
      <c r="O32" s="196"/>
      <c r="P32" s="201">
        <v>35</v>
      </c>
      <c r="Q32" s="204">
        <v>267</v>
      </c>
      <c r="R32" s="207">
        <v>54</v>
      </c>
      <c r="S32" s="196"/>
      <c r="T32" s="201"/>
      <c r="U32" s="204"/>
      <c r="V32" s="207"/>
      <c r="W32" s="196"/>
      <c r="X32" s="213">
        <v>45</v>
      </c>
      <c r="Y32" s="204">
        <v>715</v>
      </c>
      <c r="Z32" s="207">
        <v>175</v>
      </c>
      <c r="AA32" s="196"/>
      <c r="AB32" s="211">
        <f t="shared" si="19"/>
        <v>128571.42857142855</v>
      </c>
      <c r="AC32" s="211">
        <f t="shared" si="20"/>
        <v>267790.26217228465</v>
      </c>
      <c r="AD32" s="211">
        <f t="shared" si="21"/>
        <v>324074.07407407404</v>
      </c>
      <c r="AJ32" s="170">
        <v>136.11000000000001</v>
      </c>
      <c r="AK32" s="170">
        <v>102.79</v>
      </c>
      <c r="AL32" s="170">
        <v>164.71</v>
      </c>
      <c r="AN32" s="170">
        <f t="shared" si="12"/>
        <v>1</v>
      </c>
    </row>
    <row r="33" spans="1:40" ht="26">
      <c r="A33" s="172" t="s">
        <v>33</v>
      </c>
      <c r="B33" s="172" t="s">
        <v>34</v>
      </c>
      <c r="C33" s="196"/>
      <c r="D33" s="195">
        <f t="shared" si="11"/>
        <v>3</v>
      </c>
      <c r="E33" s="195">
        <f t="shared" si="22"/>
        <v>4</v>
      </c>
      <c r="F33" s="195">
        <f t="shared" si="23"/>
        <v>4</v>
      </c>
      <c r="G33" s="196"/>
      <c r="H33" s="211">
        <f t="shared" si="13"/>
        <v>1</v>
      </c>
      <c r="I33" s="211">
        <f t="shared" si="14"/>
        <v>1</v>
      </c>
      <c r="J33" s="211">
        <f t="shared" si="15"/>
        <v>1</v>
      </c>
      <c r="K33" s="196"/>
      <c r="L33" s="211">
        <f t="shared" si="16"/>
        <v>0</v>
      </c>
      <c r="M33" s="211">
        <f t="shared" si="17"/>
        <v>1</v>
      </c>
      <c r="N33" s="211">
        <f t="shared" si="18"/>
        <v>1</v>
      </c>
      <c r="O33" s="196"/>
      <c r="P33" s="201">
        <v>10</v>
      </c>
      <c r="Q33" s="204">
        <v>237</v>
      </c>
      <c r="R33" s="207">
        <v>56</v>
      </c>
      <c r="S33" s="196"/>
      <c r="T33" s="201"/>
      <c r="U33" s="204"/>
      <c r="V33" s="207"/>
      <c r="W33" s="196"/>
      <c r="X33" s="213">
        <v>85</v>
      </c>
      <c r="Y33" s="204">
        <v>655</v>
      </c>
      <c r="Z33" s="207">
        <v>135</v>
      </c>
      <c r="AA33" s="196"/>
      <c r="AB33" s="211">
        <f t="shared" si="19"/>
        <v>850000</v>
      </c>
      <c r="AC33" s="211">
        <f t="shared" si="20"/>
        <v>276371.30801687762</v>
      </c>
      <c r="AD33" s="211">
        <f t="shared" si="21"/>
        <v>241071.42857142855</v>
      </c>
      <c r="AJ33" s="170">
        <v>19.05</v>
      </c>
      <c r="AK33" s="170">
        <v>165.18</v>
      </c>
      <c r="AL33" s="170">
        <v>138.81</v>
      </c>
      <c r="AN33" s="170">
        <f t="shared" si="12"/>
        <v>0</v>
      </c>
    </row>
    <row r="34" spans="1:40" ht="26">
      <c r="A34" s="178" t="s">
        <v>240</v>
      </c>
      <c r="B34" s="183" t="s">
        <v>272</v>
      </c>
      <c r="C34" s="196"/>
      <c r="D34" s="195">
        <f t="shared" si="11"/>
        <v>1</v>
      </c>
      <c r="E34" s="195">
        <f t="shared" si="22"/>
        <v>4</v>
      </c>
      <c r="F34" s="195">
        <f t="shared" si="23"/>
        <v>4</v>
      </c>
      <c r="G34" s="196"/>
      <c r="H34" s="211">
        <f t="shared" si="13"/>
        <v>0</v>
      </c>
      <c r="I34" s="211">
        <f t="shared" si="14"/>
        <v>1</v>
      </c>
      <c r="J34" s="211">
        <f t="shared" si="15"/>
        <v>1</v>
      </c>
      <c r="K34" s="196"/>
      <c r="L34" s="211">
        <f t="shared" si="16"/>
        <v>0</v>
      </c>
      <c r="M34" s="211">
        <f t="shared" si="17"/>
        <v>1</v>
      </c>
      <c r="N34" s="211">
        <f t="shared" si="18"/>
        <v>1</v>
      </c>
      <c r="O34" s="196"/>
      <c r="P34" s="201">
        <v>10</v>
      </c>
      <c r="Q34" s="204">
        <v>282</v>
      </c>
      <c r="R34" s="207">
        <v>56</v>
      </c>
      <c r="S34" s="196"/>
      <c r="T34" s="201"/>
      <c r="U34" s="204"/>
      <c r="V34" s="207"/>
      <c r="W34" s="196"/>
      <c r="X34" s="213">
        <v>50</v>
      </c>
      <c r="Y34" s="204">
        <v>765</v>
      </c>
      <c r="Z34" s="207">
        <v>160</v>
      </c>
      <c r="AA34" s="196"/>
      <c r="AB34" s="211">
        <f t="shared" si="19"/>
        <v>500000</v>
      </c>
      <c r="AC34" s="211">
        <f t="shared" si="20"/>
        <v>271276.59574468085</v>
      </c>
      <c r="AD34" s="211">
        <f t="shared" si="21"/>
        <v>285714.28571428568</v>
      </c>
      <c r="AJ34" s="170">
        <v>-28.57</v>
      </c>
      <c r="AK34" s="170">
        <v>73.239999999999995</v>
      </c>
      <c r="AL34" s="170">
        <v>127.27</v>
      </c>
      <c r="AN34" s="170">
        <f t="shared" si="12"/>
        <v>0</v>
      </c>
    </row>
    <row r="35" spans="1:40" ht="26">
      <c r="A35" s="172" t="s">
        <v>34</v>
      </c>
      <c r="B35" s="172" t="s">
        <v>35</v>
      </c>
      <c r="C35" s="196"/>
      <c r="D35" s="195">
        <f t="shared" si="11"/>
        <v>3</v>
      </c>
      <c r="E35" s="195">
        <f t="shared" si="22"/>
        <v>3</v>
      </c>
      <c r="F35" s="195">
        <f t="shared" si="23"/>
        <v>3</v>
      </c>
      <c r="G35" s="196"/>
      <c r="H35" s="211">
        <f t="shared" si="13"/>
        <v>1</v>
      </c>
      <c r="I35" s="211">
        <f t="shared" si="14"/>
        <v>1</v>
      </c>
      <c r="J35" s="211">
        <f t="shared" si="15"/>
        <v>1</v>
      </c>
      <c r="K35" s="196"/>
      <c r="L35" s="211">
        <f t="shared" si="16"/>
        <v>0</v>
      </c>
      <c r="M35" s="211">
        <f t="shared" si="17"/>
        <v>0</v>
      </c>
      <c r="N35" s="211">
        <f t="shared" si="18"/>
        <v>0</v>
      </c>
      <c r="O35" s="196"/>
      <c r="P35" s="201">
        <v>10</v>
      </c>
      <c r="Q35" s="204">
        <v>179</v>
      </c>
      <c r="R35" s="207">
        <v>31</v>
      </c>
      <c r="S35" s="196"/>
      <c r="T35" s="201"/>
      <c r="U35" s="204"/>
      <c r="V35" s="207"/>
      <c r="W35" s="196"/>
      <c r="X35" s="213">
        <v>25</v>
      </c>
      <c r="Y35" s="204">
        <v>655</v>
      </c>
      <c r="Z35" s="207">
        <v>160</v>
      </c>
      <c r="AA35" s="196"/>
      <c r="AB35" s="211">
        <f t="shared" si="19"/>
        <v>250000</v>
      </c>
      <c r="AC35" s="211">
        <f t="shared" si="20"/>
        <v>365921.78770949721</v>
      </c>
      <c r="AD35" s="211">
        <f t="shared" si="21"/>
        <v>516129.03225806454</v>
      </c>
      <c r="AJ35" s="170">
        <v>66.67</v>
      </c>
      <c r="AK35" s="170">
        <v>184.72</v>
      </c>
      <c r="AL35" s="170">
        <v>118.75</v>
      </c>
      <c r="AN35" s="170">
        <f t="shared" si="12"/>
        <v>0</v>
      </c>
    </row>
    <row r="36" spans="1:40" ht="26">
      <c r="A36" s="183" t="s">
        <v>241</v>
      </c>
      <c r="B36" s="172" t="s">
        <v>36</v>
      </c>
      <c r="C36" s="196"/>
      <c r="D36" s="195">
        <f t="shared" si="11"/>
        <v>4</v>
      </c>
      <c r="E36" s="195">
        <f t="shared" si="22"/>
        <v>3</v>
      </c>
      <c r="F36" s="195">
        <f t="shared" si="23"/>
        <v>4</v>
      </c>
      <c r="G36" s="196"/>
      <c r="H36" s="211">
        <f t="shared" si="13"/>
        <v>1</v>
      </c>
      <c r="I36" s="211">
        <f t="shared" si="14"/>
        <v>1</v>
      </c>
      <c r="J36" s="211">
        <f t="shared" si="15"/>
        <v>1</v>
      </c>
      <c r="K36" s="196"/>
      <c r="L36" s="211">
        <f t="shared" si="16"/>
        <v>1</v>
      </c>
      <c r="M36" s="211">
        <f t="shared" si="17"/>
        <v>0</v>
      </c>
      <c r="N36" s="211">
        <f t="shared" si="18"/>
        <v>1</v>
      </c>
      <c r="O36" s="196"/>
      <c r="P36" s="201">
        <v>16</v>
      </c>
      <c r="Q36" s="204">
        <v>168</v>
      </c>
      <c r="R36" s="207">
        <v>52</v>
      </c>
      <c r="S36" s="196"/>
      <c r="T36" s="201"/>
      <c r="U36" s="204"/>
      <c r="V36" s="207"/>
      <c r="W36" s="196"/>
      <c r="X36" s="213">
        <v>20</v>
      </c>
      <c r="Y36" s="204">
        <v>615</v>
      </c>
      <c r="Z36" s="207">
        <v>125</v>
      </c>
      <c r="AA36" s="196"/>
      <c r="AB36" s="211">
        <f t="shared" si="19"/>
        <v>124999.99999999999</v>
      </c>
      <c r="AC36" s="211">
        <f t="shared" si="20"/>
        <v>366071.42857142858</v>
      </c>
      <c r="AD36" s="211">
        <f t="shared" si="21"/>
        <v>240384.61538461535</v>
      </c>
      <c r="AJ36" s="170">
        <v>12.9</v>
      </c>
      <c r="AK36" s="170">
        <v>70</v>
      </c>
      <c r="AL36" s="170">
        <v>14.13</v>
      </c>
      <c r="AN36" s="170">
        <f t="shared" si="12"/>
        <v>1</v>
      </c>
    </row>
    <row r="37" spans="1:40" ht="26">
      <c r="A37" s="172" t="s">
        <v>35</v>
      </c>
      <c r="B37" s="172" t="s">
        <v>37</v>
      </c>
      <c r="C37" s="196"/>
      <c r="D37" s="195">
        <f t="shared" si="11"/>
        <v>4</v>
      </c>
      <c r="E37" s="195">
        <f t="shared" si="22"/>
        <v>4</v>
      </c>
      <c r="F37" s="195">
        <f t="shared" si="23"/>
        <v>4</v>
      </c>
      <c r="G37" s="196"/>
      <c r="H37" s="211">
        <f t="shared" si="13"/>
        <v>1</v>
      </c>
      <c r="I37" s="211">
        <f t="shared" si="14"/>
        <v>1</v>
      </c>
      <c r="J37" s="211">
        <f t="shared" si="15"/>
        <v>1</v>
      </c>
      <c r="K37" s="196"/>
      <c r="L37" s="211">
        <f t="shared" si="16"/>
        <v>1</v>
      </c>
      <c r="M37" s="211">
        <f t="shared" si="17"/>
        <v>1</v>
      </c>
      <c r="N37" s="211">
        <f t="shared" si="18"/>
        <v>1</v>
      </c>
      <c r="O37" s="196"/>
      <c r="P37" s="201">
        <v>31</v>
      </c>
      <c r="Q37" s="204">
        <v>362</v>
      </c>
      <c r="R37" s="207">
        <v>69</v>
      </c>
      <c r="S37" s="196"/>
      <c r="T37" s="201"/>
      <c r="U37" s="204"/>
      <c r="V37" s="207"/>
      <c r="W37" s="196"/>
      <c r="X37" s="213">
        <v>20</v>
      </c>
      <c r="Y37" s="204">
        <v>410</v>
      </c>
      <c r="Z37" s="207">
        <v>70</v>
      </c>
      <c r="AA37" s="196"/>
      <c r="AB37" s="211">
        <f t="shared" si="19"/>
        <v>64516.129032258068</v>
      </c>
      <c r="AC37" s="211">
        <f t="shared" si="20"/>
        <v>113259.66850828729</v>
      </c>
      <c r="AD37" s="211">
        <f t="shared" si="21"/>
        <v>101449.27536231883</v>
      </c>
      <c r="AJ37" s="170">
        <v>203.57</v>
      </c>
      <c r="AK37" s="170">
        <v>101.55</v>
      </c>
      <c r="AL37" s="170">
        <v>2.87</v>
      </c>
      <c r="AN37" s="170">
        <f t="shared" si="12"/>
        <v>1</v>
      </c>
    </row>
    <row r="38" spans="1:40" ht="26">
      <c r="A38" s="172" t="s">
        <v>36</v>
      </c>
      <c r="B38" s="172" t="s">
        <v>38</v>
      </c>
      <c r="C38" s="194"/>
      <c r="D38" s="195">
        <f t="shared" si="11"/>
        <v>4</v>
      </c>
      <c r="E38" s="195">
        <f t="shared" si="22"/>
        <v>4</v>
      </c>
      <c r="F38" s="195">
        <f t="shared" si="23"/>
        <v>4</v>
      </c>
      <c r="G38" s="194"/>
      <c r="H38" s="211">
        <f t="shared" si="13"/>
        <v>1</v>
      </c>
      <c r="I38" s="211">
        <f t="shared" si="14"/>
        <v>1</v>
      </c>
      <c r="J38" s="211">
        <f t="shared" si="15"/>
        <v>1</v>
      </c>
      <c r="K38" s="194"/>
      <c r="L38" s="211">
        <f t="shared" si="16"/>
        <v>1</v>
      </c>
      <c r="M38" s="211">
        <f t="shared" si="17"/>
        <v>1</v>
      </c>
      <c r="N38" s="211">
        <f t="shared" si="18"/>
        <v>1</v>
      </c>
      <c r="O38" s="194"/>
      <c r="P38" s="201">
        <v>29</v>
      </c>
      <c r="Q38" s="204">
        <v>343</v>
      </c>
      <c r="R38" s="207">
        <v>71</v>
      </c>
      <c r="S38" s="194"/>
      <c r="T38" s="201"/>
      <c r="U38" s="204"/>
      <c r="V38" s="207"/>
      <c r="W38" s="194"/>
      <c r="X38" s="213">
        <v>35</v>
      </c>
      <c r="Y38" s="204">
        <v>340</v>
      </c>
      <c r="Z38" s="207">
        <v>105</v>
      </c>
      <c r="AA38" s="194"/>
      <c r="AB38" s="211">
        <f t="shared" si="19"/>
        <v>120689.6551724138</v>
      </c>
      <c r="AC38" s="211">
        <f t="shared" si="20"/>
        <v>99125.364431486872</v>
      </c>
      <c r="AD38" s="211">
        <f t="shared" si="21"/>
        <v>147887.32394366196</v>
      </c>
      <c r="AJ38" s="170">
        <v>63.79</v>
      </c>
      <c r="AK38" s="170">
        <v>151.09</v>
      </c>
      <c r="AL38" s="170">
        <v>70.540000000000006</v>
      </c>
      <c r="AN38" s="170">
        <f t="shared" si="12"/>
        <v>1</v>
      </c>
    </row>
    <row r="39" spans="1:40" ht="26">
      <c r="A39" s="215" t="s">
        <v>37</v>
      </c>
      <c r="C39" s="194"/>
      <c r="D39" s="195"/>
      <c r="E39" s="195"/>
      <c r="F39" s="195"/>
      <c r="G39" s="194"/>
      <c r="H39" s="211"/>
      <c r="I39" s="211"/>
      <c r="J39" s="211"/>
      <c r="K39" s="194"/>
      <c r="L39" s="211"/>
      <c r="M39" s="211"/>
      <c r="N39" s="211"/>
      <c r="O39" s="194"/>
      <c r="P39" s="201"/>
      <c r="Q39" s="204"/>
      <c r="R39" s="207"/>
      <c r="S39" s="194"/>
      <c r="T39" s="194"/>
      <c r="U39" s="194"/>
      <c r="V39" s="194"/>
      <c r="W39" s="194"/>
      <c r="X39" s="213">
        <v>95</v>
      </c>
      <c r="Y39" s="204">
        <v>1150</v>
      </c>
      <c r="Z39" s="207">
        <v>220</v>
      </c>
      <c r="AA39" s="194"/>
      <c r="AB39" s="211" t="e">
        <f t="shared" si="19"/>
        <v>#DIV/0!</v>
      </c>
      <c r="AC39" s="211" t="e">
        <f t="shared" si="20"/>
        <v>#DIV/0!</v>
      </c>
      <c r="AD39" s="211" t="e">
        <f t="shared" si="21"/>
        <v>#DIV/0!</v>
      </c>
      <c r="AJ39" s="170"/>
      <c r="AK39" s="170"/>
      <c r="AL39" s="170"/>
      <c r="AN39" s="170">
        <f t="shared" si="12"/>
        <v>0</v>
      </c>
    </row>
    <row r="40" spans="1:40" ht="26">
      <c r="A40" s="172" t="s">
        <v>38</v>
      </c>
      <c r="B40" s="170"/>
      <c r="C40" s="194"/>
      <c r="D40" s="195"/>
      <c r="E40" s="195"/>
      <c r="F40" s="195"/>
      <c r="G40" s="194"/>
      <c r="H40" s="211"/>
      <c r="I40" s="211"/>
      <c r="J40" s="211"/>
      <c r="K40" s="194"/>
      <c r="L40" s="211"/>
      <c r="M40" s="211"/>
      <c r="N40" s="211"/>
      <c r="O40" s="194"/>
      <c r="P40" s="201"/>
      <c r="Q40" s="204"/>
      <c r="R40" s="207"/>
      <c r="S40" s="194"/>
      <c r="T40" s="194"/>
      <c r="U40" s="194"/>
      <c r="V40" s="194"/>
      <c r="W40" s="194"/>
      <c r="X40" s="213">
        <v>85</v>
      </c>
      <c r="Y40" s="204">
        <v>1040</v>
      </c>
      <c r="Z40" s="207">
        <v>215</v>
      </c>
      <c r="AA40" s="194"/>
      <c r="AB40" s="211" t="e">
        <f t="shared" si="19"/>
        <v>#DIV/0!</v>
      </c>
      <c r="AC40" s="211" t="e">
        <f t="shared" si="20"/>
        <v>#DIV/0!</v>
      </c>
      <c r="AD40" s="211" t="e">
        <f t="shared" si="21"/>
        <v>#DIV/0!</v>
      </c>
      <c r="AJ40" s="170"/>
      <c r="AK40" s="170"/>
      <c r="AL40" s="170"/>
      <c r="AN40" s="170">
        <f t="shared" si="12"/>
        <v>0</v>
      </c>
    </row>
    <row r="41" spans="1:40" ht="26">
      <c r="A41" s="185"/>
      <c r="B41" s="170"/>
      <c r="C41" s="194"/>
      <c r="D41" s="195"/>
      <c r="E41" s="195"/>
      <c r="F41" s="195"/>
      <c r="G41" s="194"/>
      <c r="H41" s="211"/>
      <c r="I41" s="211"/>
      <c r="J41" s="211"/>
      <c r="K41" s="194"/>
      <c r="L41" s="211"/>
      <c r="M41" s="211"/>
      <c r="N41" s="211"/>
      <c r="O41" s="194"/>
      <c r="P41" s="202"/>
      <c r="Q41" s="205"/>
      <c r="R41" s="208"/>
      <c r="S41" s="194"/>
      <c r="T41" s="194"/>
      <c r="U41" s="194"/>
      <c r="V41" s="194"/>
      <c r="W41" s="194"/>
      <c r="X41" s="214"/>
      <c r="Y41" s="205"/>
      <c r="Z41" s="208"/>
      <c r="AA41" s="194"/>
      <c r="AB41" s="211"/>
      <c r="AC41" s="211"/>
      <c r="AD41" s="211"/>
      <c r="AN41" s="170">
        <f t="shared" si="12"/>
        <v>0</v>
      </c>
    </row>
    <row r="42" spans="1:40" ht="26">
      <c r="A42" s="170"/>
      <c r="B42" s="170"/>
      <c r="C42" s="194"/>
      <c r="D42" s="195"/>
      <c r="E42" s="195"/>
      <c r="F42" s="195"/>
      <c r="G42" s="194"/>
      <c r="H42" s="211"/>
      <c r="I42" s="211"/>
      <c r="J42" s="211"/>
      <c r="K42" s="194"/>
      <c r="L42" s="211"/>
      <c r="M42" s="211"/>
      <c r="N42" s="211"/>
      <c r="O42" s="194"/>
      <c r="AN42" s="170">
        <f t="shared" si="12"/>
        <v>0</v>
      </c>
    </row>
    <row r="43" spans="1:40" ht="26">
      <c r="A43" s="176" t="s">
        <v>39</v>
      </c>
      <c r="B43" s="176" t="s">
        <v>39</v>
      </c>
      <c r="C43" s="197"/>
      <c r="D43" s="195">
        <f t="shared" si="11"/>
        <v>3</v>
      </c>
      <c r="E43" s="195">
        <f t="shared" si="22"/>
        <v>3</v>
      </c>
      <c r="F43" s="195">
        <f t="shared" si="23"/>
        <v>4</v>
      </c>
      <c r="G43" s="197"/>
      <c r="H43" s="211">
        <f t="shared" ref="H43:H57" si="24">IF(AJ43&gt;0, 1, 0)</f>
        <v>1</v>
      </c>
      <c r="I43" s="211">
        <f t="shared" ref="I43:I57" si="25">IF(AK43&gt;0, 1, 0)</f>
        <v>1</v>
      </c>
      <c r="J43" s="211">
        <f t="shared" ref="J43:J57" si="26">IF(AL43&gt;0, 1, 0)</f>
        <v>1</v>
      </c>
      <c r="K43" s="197"/>
      <c r="L43" s="211">
        <f t="shared" ref="L43:L57" si="27">IF(P43&gt;$AF$3, 1, 0)</f>
        <v>0</v>
      </c>
      <c r="M43" s="211">
        <f t="shared" ref="M43:M57" si="28">IF(Q43&gt;$AG$3, 1, 0)</f>
        <v>0</v>
      </c>
      <c r="N43" s="211">
        <f t="shared" ref="N43:N57" si="29">IF(R43&gt;$AH$3, 1, 0)</f>
        <v>1</v>
      </c>
      <c r="O43" s="197"/>
      <c r="P43" s="200">
        <v>13</v>
      </c>
      <c r="Q43" s="203">
        <v>200</v>
      </c>
      <c r="R43" s="206">
        <v>37</v>
      </c>
      <c r="S43" s="194"/>
      <c r="T43" s="194"/>
      <c r="U43" s="194"/>
      <c r="V43" s="194"/>
      <c r="W43" s="194"/>
      <c r="X43" s="212">
        <v>730</v>
      </c>
      <c r="Y43" s="203">
        <v>10440</v>
      </c>
      <c r="Z43" s="206">
        <v>1965</v>
      </c>
      <c r="AA43" s="194"/>
      <c r="AB43" s="195">
        <f t="shared" ref="AB43:AB51" si="30">X43/(P43*0.00001)</f>
        <v>5615384.615384615</v>
      </c>
      <c r="AC43" s="195">
        <f t="shared" ref="AC43:AC51" si="31">Y43/(Q43*0.00001)</f>
        <v>5220000</v>
      </c>
      <c r="AD43" s="195">
        <f t="shared" ref="AD43:AD51" si="32">Z43/(R43*0.00001)</f>
        <v>5310810.81081081</v>
      </c>
      <c r="AJ43" s="170">
        <v>41.94</v>
      </c>
      <c r="AK43" s="170">
        <v>103.74</v>
      </c>
      <c r="AL43" s="170">
        <v>48.56</v>
      </c>
      <c r="AN43" s="170">
        <f t="shared" si="12"/>
        <v>0</v>
      </c>
    </row>
    <row r="44" spans="1:40" ht="26">
      <c r="A44" s="172" t="s">
        <v>40</v>
      </c>
      <c r="B44" s="172" t="s">
        <v>40</v>
      </c>
      <c r="C44" s="196"/>
      <c r="D44" s="195">
        <f t="shared" si="11"/>
        <v>2</v>
      </c>
      <c r="E44" s="195">
        <f t="shared" si="22"/>
        <v>4</v>
      </c>
      <c r="F44" s="195">
        <f t="shared" si="23"/>
        <v>4</v>
      </c>
      <c r="G44" s="196"/>
      <c r="H44" s="211">
        <f t="shared" si="24"/>
        <v>0</v>
      </c>
      <c r="I44" s="211">
        <f t="shared" si="25"/>
        <v>1</v>
      </c>
      <c r="J44" s="211">
        <f t="shared" si="26"/>
        <v>1</v>
      </c>
      <c r="K44" s="196"/>
      <c r="L44" s="211">
        <f t="shared" si="27"/>
        <v>1</v>
      </c>
      <c r="M44" s="211">
        <f t="shared" si="28"/>
        <v>1</v>
      </c>
      <c r="N44" s="211">
        <f t="shared" si="29"/>
        <v>1</v>
      </c>
      <c r="O44" s="196"/>
      <c r="P44" s="201">
        <v>17</v>
      </c>
      <c r="Q44" s="204">
        <v>203</v>
      </c>
      <c r="R44" s="207">
        <v>55</v>
      </c>
      <c r="S44" s="197"/>
      <c r="T44" s="201"/>
      <c r="U44" s="204"/>
      <c r="V44" s="207"/>
      <c r="W44" s="197"/>
      <c r="X44" s="213">
        <v>40</v>
      </c>
      <c r="Y44" s="204">
        <v>475</v>
      </c>
      <c r="Z44" s="207">
        <v>130</v>
      </c>
      <c r="AA44" s="197"/>
      <c r="AB44" s="211">
        <f t="shared" si="30"/>
        <v>235294.1176470588</v>
      </c>
      <c r="AC44" s="211">
        <f t="shared" si="31"/>
        <v>233990.14778325122</v>
      </c>
      <c r="AD44" s="211">
        <f t="shared" si="32"/>
        <v>236363.63636363635</v>
      </c>
      <c r="AJ44" s="170">
        <v>-36.51</v>
      </c>
      <c r="AK44" s="170">
        <v>53.23</v>
      </c>
      <c r="AL44" s="170">
        <v>73.33</v>
      </c>
      <c r="AN44" s="170">
        <f t="shared" si="12"/>
        <v>1</v>
      </c>
    </row>
    <row r="45" spans="1:40" ht="26">
      <c r="A45" s="177" t="s">
        <v>41</v>
      </c>
      <c r="B45" s="177" t="s">
        <v>41</v>
      </c>
      <c r="C45" s="196"/>
      <c r="D45" s="195">
        <f t="shared" si="11"/>
        <v>4</v>
      </c>
      <c r="E45" s="195">
        <f t="shared" si="22"/>
        <v>4</v>
      </c>
      <c r="F45" s="195">
        <f t="shared" si="23"/>
        <v>4</v>
      </c>
      <c r="G45" s="196"/>
      <c r="H45" s="211">
        <f t="shared" si="24"/>
        <v>1</v>
      </c>
      <c r="I45" s="211">
        <f t="shared" si="25"/>
        <v>1</v>
      </c>
      <c r="J45" s="211">
        <f t="shared" si="26"/>
        <v>1</v>
      </c>
      <c r="K45" s="196"/>
      <c r="L45" s="211">
        <f t="shared" si="27"/>
        <v>1</v>
      </c>
      <c r="M45" s="211">
        <f t="shared" si="28"/>
        <v>1</v>
      </c>
      <c r="N45" s="211">
        <f t="shared" si="29"/>
        <v>1</v>
      </c>
      <c r="O45" s="196"/>
      <c r="P45" s="201">
        <v>17</v>
      </c>
      <c r="Q45" s="204">
        <v>304</v>
      </c>
      <c r="R45" s="207">
        <v>46</v>
      </c>
      <c r="S45" s="196"/>
      <c r="T45" s="201"/>
      <c r="U45" s="204"/>
      <c r="V45" s="207"/>
      <c r="W45" s="196"/>
      <c r="X45" s="213">
        <v>95</v>
      </c>
      <c r="Y45" s="204">
        <v>1585</v>
      </c>
      <c r="Z45" s="207">
        <v>240</v>
      </c>
      <c r="AA45" s="196"/>
      <c r="AB45" s="211">
        <f t="shared" si="30"/>
        <v>558823.5294117647</v>
      </c>
      <c r="AC45" s="211">
        <f t="shared" si="31"/>
        <v>521381.57894736837</v>
      </c>
      <c r="AD45" s="211">
        <f t="shared" si="32"/>
        <v>521739.13043478259</v>
      </c>
      <c r="AJ45" s="170">
        <v>35.71</v>
      </c>
      <c r="AK45" s="170">
        <v>140.15</v>
      </c>
      <c r="AL45" s="170">
        <v>30.43</v>
      </c>
      <c r="AN45" s="170">
        <f t="shared" si="12"/>
        <v>1</v>
      </c>
    </row>
    <row r="46" spans="1:40" ht="26">
      <c r="A46" s="172" t="s">
        <v>42</v>
      </c>
      <c r="B46" s="172" t="s">
        <v>42</v>
      </c>
      <c r="C46" s="196"/>
      <c r="D46" s="195">
        <f t="shared" si="11"/>
        <v>4</v>
      </c>
      <c r="E46" s="195">
        <f t="shared" si="22"/>
        <v>3</v>
      </c>
      <c r="F46" s="195">
        <f t="shared" si="23"/>
        <v>3</v>
      </c>
      <c r="G46" s="196"/>
      <c r="H46" s="211">
        <f t="shared" si="24"/>
        <v>1</v>
      </c>
      <c r="I46" s="211">
        <f t="shared" si="25"/>
        <v>1</v>
      </c>
      <c r="J46" s="211">
        <f t="shared" si="26"/>
        <v>1</v>
      </c>
      <c r="K46" s="196"/>
      <c r="L46" s="211">
        <f t="shared" si="27"/>
        <v>1</v>
      </c>
      <c r="M46" s="211">
        <f t="shared" si="28"/>
        <v>0</v>
      </c>
      <c r="N46" s="211">
        <f t="shared" si="29"/>
        <v>0</v>
      </c>
      <c r="O46" s="196"/>
      <c r="P46" s="201">
        <v>21</v>
      </c>
      <c r="Q46" s="204">
        <v>191</v>
      </c>
      <c r="R46" s="207">
        <v>34</v>
      </c>
      <c r="S46" s="196"/>
      <c r="T46" s="201"/>
      <c r="U46" s="204"/>
      <c r="V46" s="207"/>
      <c r="W46" s="196"/>
      <c r="X46" s="213">
        <v>45</v>
      </c>
      <c r="Y46" s="204">
        <v>385</v>
      </c>
      <c r="Z46" s="207">
        <v>70</v>
      </c>
      <c r="AA46" s="196"/>
      <c r="AB46" s="211">
        <f t="shared" si="30"/>
        <v>214285.71428571429</v>
      </c>
      <c r="AC46" s="211">
        <f t="shared" si="31"/>
        <v>201570.68062827224</v>
      </c>
      <c r="AD46" s="211">
        <f t="shared" si="32"/>
        <v>205882.35294117645</v>
      </c>
      <c r="AJ46" s="170">
        <v>66.67</v>
      </c>
      <c r="AK46" s="170">
        <v>131.93</v>
      </c>
      <c r="AL46" s="170">
        <v>27.27</v>
      </c>
      <c r="AN46" s="170">
        <f t="shared" si="12"/>
        <v>1</v>
      </c>
    </row>
    <row r="47" spans="1:40" ht="26">
      <c r="A47" s="172" t="s">
        <v>43</v>
      </c>
      <c r="B47" s="172" t="s">
        <v>43</v>
      </c>
      <c r="C47" s="196"/>
      <c r="D47" s="195">
        <f t="shared" si="11"/>
        <v>4</v>
      </c>
      <c r="E47" s="195">
        <f t="shared" si="22"/>
        <v>4</v>
      </c>
      <c r="F47" s="195">
        <f t="shared" si="23"/>
        <v>4</v>
      </c>
      <c r="G47" s="196"/>
      <c r="H47" s="211">
        <f t="shared" si="24"/>
        <v>1</v>
      </c>
      <c r="I47" s="211">
        <f t="shared" si="25"/>
        <v>1</v>
      </c>
      <c r="J47" s="211">
        <f t="shared" si="26"/>
        <v>1</v>
      </c>
      <c r="K47" s="196"/>
      <c r="L47" s="211">
        <f t="shared" si="27"/>
        <v>1</v>
      </c>
      <c r="M47" s="211">
        <f t="shared" si="28"/>
        <v>1</v>
      </c>
      <c r="N47" s="211">
        <f t="shared" si="29"/>
        <v>1</v>
      </c>
      <c r="O47" s="196"/>
      <c r="P47" s="201">
        <v>17</v>
      </c>
      <c r="Q47" s="204">
        <v>321</v>
      </c>
      <c r="R47" s="207">
        <v>45</v>
      </c>
      <c r="S47" s="196"/>
      <c r="T47" s="201"/>
      <c r="U47" s="204"/>
      <c r="V47" s="207"/>
      <c r="W47" s="196"/>
      <c r="X47" s="213">
        <v>50</v>
      </c>
      <c r="Y47" s="204">
        <v>940</v>
      </c>
      <c r="Z47" s="207">
        <v>135</v>
      </c>
      <c r="AA47" s="196"/>
      <c r="AB47" s="211">
        <f t="shared" si="30"/>
        <v>294117.6470588235</v>
      </c>
      <c r="AC47" s="211">
        <f t="shared" si="31"/>
        <v>292834.89096573205</v>
      </c>
      <c r="AD47" s="211">
        <f t="shared" si="32"/>
        <v>300000</v>
      </c>
      <c r="AJ47" s="170">
        <v>108.33</v>
      </c>
      <c r="AK47" s="170">
        <v>95.43</v>
      </c>
      <c r="AL47" s="170">
        <v>206.82</v>
      </c>
      <c r="AN47" s="170">
        <f t="shared" si="12"/>
        <v>1</v>
      </c>
    </row>
    <row r="48" spans="1:40" ht="26">
      <c r="A48" s="172" t="s">
        <v>44</v>
      </c>
      <c r="B48" s="172" t="s">
        <v>44</v>
      </c>
      <c r="C48" s="196"/>
      <c r="D48" s="195">
        <f t="shared" si="11"/>
        <v>3</v>
      </c>
      <c r="E48" s="195">
        <f t="shared" si="22"/>
        <v>3</v>
      </c>
      <c r="F48" s="195">
        <f t="shared" si="23"/>
        <v>3</v>
      </c>
      <c r="G48" s="196"/>
      <c r="H48" s="211">
        <f t="shared" si="24"/>
        <v>1</v>
      </c>
      <c r="I48" s="211">
        <f t="shared" si="25"/>
        <v>1</v>
      </c>
      <c r="J48" s="211">
        <f t="shared" si="26"/>
        <v>1</v>
      </c>
      <c r="K48" s="196"/>
      <c r="L48" s="211">
        <f t="shared" si="27"/>
        <v>0</v>
      </c>
      <c r="M48" s="211">
        <f t="shared" si="28"/>
        <v>0</v>
      </c>
      <c r="N48" s="211">
        <f t="shared" si="29"/>
        <v>0</v>
      </c>
      <c r="O48" s="196"/>
      <c r="P48" s="201">
        <v>12</v>
      </c>
      <c r="Q48" s="204">
        <v>130</v>
      </c>
      <c r="R48" s="207">
        <v>26</v>
      </c>
      <c r="S48" s="196"/>
      <c r="T48" s="201"/>
      <c r="U48" s="204"/>
      <c r="V48" s="207"/>
      <c r="W48" s="196"/>
      <c r="X48" s="213">
        <v>35</v>
      </c>
      <c r="Y48" s="204">
        <v>370</v>
      </c>
      <c r="Z48" s="207">
        <v>80</v>
      </c>
      <c r="AA48" s="196"/>
      <c r="AB48" s="211">
        <f t="shared" si="30"/>
        <v>291666.66666666663</v>
      </c>
      <c r="AC48" s="211">
        <f t="shared" si="31"/>
        <v>284615.38461538457</v>
      </c>
      <c r="AD48" s="211">
        <f t="shared" si="32"/>
        <v>307692.30769230763</v>
      </c>
      <c r="AJ48" s="170">
        <v>169.23</v>
      </c>
      <c r="AK48" s="170">
        <v>227.43</v>
      </c>
      <c r="AL48" s="170">
        <v>63.27</v>
      </c>
      <c r="AN48" s="170">
        <f t="shared" si="12"/>
        <v>0</v>
      </c>
    </row>
    <row r="49" spans="1:40" ht="26">
      <c r="A49" s="172" t="s">
        <v>45</v>
      </c>
      <c r="B49" s="172" t="s">
        <v>45</v>
      </c>
      <c r="C49" s="196"/>
      <c r="D49" s="195">
        <f t="shared" si="11"/>
        <v>4</v>
      </c>
      <c r="E49" s="195">
        <f t="shared" si="22"/>
        <v>4</v>
      </c>
      <c r="F49" s="195">
        <f t="shared" si="23"/>
        <v>4</v>
      </c>
      <c r="G49" s="196"/>
      <c r="H49" s="211">
        <f t="shared" si="24"/>
        <v>1</v>
      </c>
      <c r="I49" s="211">
        <f t="shared" si="25"/>
        <v>1</v>
      </c>
      <c r="J49" s="211">
        <f t="shared" si="26"/>
        <v>1</v>
      </c>
      <c r="K49" s="196"/>
      <c r="L49" s="211">
        <f t="shared" si="27"/>
        <v>1</v>
      </c>
      <c r="M49" s="211">
        <f t="shared" si="28"/>
        <v>1</v>
      </c>
      <c r="N49" s="211">
        <f t="shared" si="29"/>
        <v>1</v>
      </c>
      <c r="O49" s="196"/>
      <c r="P49" s="201">
        <v>40</v>
      </c>
      <c r="Q49" s="204">
        <v>458</v>
      </c>
      <c r="R49" s="207">
        <v>63</v>
      </c>
      <c r="S49" s="196"/>
      <c r="T49" s="201"/>
      <c r="U49" s="204"/>
      <c r="V49" s="207"/>
      <c r="W49" s="196"/>
      <c r="X49" s="213">
        <v>105</v>
      </c>
      <c r="Y49" s="204">
        <v>1170</v>
      </c>
      <c r="Z49" s="207">
        <v>160</v>
      </c>
      <c r="AA49" s="196"/>
      <c r="AB49" s="211">
        <f t="shared" si="30"/>
        <v>262500</v>
      </c>
      <c r="AC49" s="211">
        <f t="shared" si="31"/>
        <v>255458.51528384275</v>
      </c>
      <c r="AD49" s="211">
        <f t="shared" si="32"/>
        <v>253968.25396825396</v>
      </c>
      <c r="AJ49" s="170">
        <v>288.89</v>
      </c>
      <c r="AK49" s="170">
        <v>213.67</v>
      </c>
      <c r="AL49" s="170">
        <v>107.79</v>
      </c>
      <c r="AN49" s="170">
        <f t="shared" si="12"/>
        <v>1</v>
      </c>
    </row>
    <row r="50" spans="1:40" ht="26">
      <c r="A50" s="172" t="s">
        <v>46</v>
      </c>
      <c r="B50" s="172" t="s">
        <v>46</v>
      </c>
      <c r="C50" s="196"/>
      <c r="D50" s="195">
        <f t="shared" si="11"/>
        <v>3</v>
      </c>
      <c r="E50" s="195">
        <f t="shared" si="22"/>
        <v>3</v>
      </c>
      <c r="F50" s="195">
        <f t="shared" si="23"/>
        <v>3</v>
      </c>
      <c r="G50" s="196"/>
      <c r="H50" s="211">
        <f t="shared" si="24"/>
        <v>1</v>
      </c>
      <c r="I50" s="211">
        <f t="shared" si="25"/>
        <v>1</v>
      </c>
      <c r="J50" s="211">
        <f t="shared" si="26"/>
        <v>1</v>
      </c>
      <c r="K50" s="196"/>
      <c r="L50" s="211">
        <f t="shared" si="27"/>
        <v>0</v>
      </c>
      <c r="M50" s="211">
        <f t="shared" si="28"/>
        <v>0</v>
      </c>
      <c r="N50" s="211">
        <f t="shared" si="29"/>
        <v>0</v>
      </c>
      <c r="O50" s="196"/>
      <c r="P50" s="201">
        <v>12</v>
      </c>
      <c r="Q50" s="204">
        <v>146</v>
      </c>
      <c r="R50" s="207">
        <v>24</v>
      </c>
      <c r="S50" s="196"/>
      <c r="T50" s="201"/>
      <c r="U50" s="204"/>
      <c r="V50" s="207"/>
      <c r="W50" s="196"/>
      <c r="X50" s="213">
        <v>50</v>
      </c>
      <c r="Y50" s="204">
        <v>625</v>
      </c>
      <c r="Z50" s="207">
        <v>105</v>
      </c>
      <c r="AA50" s="196"/>
      <c r="AB50" s="211">
        <f t="shared" si="30"/>
        <v>416666.66666666663</v>
      </c>
      <c r="AC50" s="211">
        <f t="shared" si="31"/>
        <v>428082.19178082189</v>
      </c>
      <c r="AD50" s="211">
        <f t="shared" si="32"/>
        <v>437499.99999999994</v>
      </c>
      <c r="AJ50" s="170">
        <v>19.05</v>
      </c>
      <c r="AK50" s="170">
        <v>180.27</v>
      </c>
      <c r="AL50" s="170">
        <v>29.63</v>
      </c>
      <c r="AN50" s="170">
        <f t="shared" si="12"/>
        <v>0</v>
      </c>
    </row>
    <row r="51" spans="1:40" ht="26">
      <c r="A51" s="172" t="s">
        <v>47</v>
      </c>
      <c r="B51" s="172" t="s">
        <v>47</v>
      </c>
      <c r="C51" s="196"/>
      <c r="D51" s="195">
        <f t="shared" si="11"/>
        <v>3</v>
      </c>
      <c r="E51" s="195">
        <f t="shared" si="22"/>
        <v>3</v>
      </c>
      <c r="F51" s="195">
        <f t="shared" si="23"/>
        <v>1</v>
      </c>
      <c r="G51" s="196"/>
      <c r="H51" s="211">
        <f t="shared" si="24"/>
        <v>1</v>
      </c>
      <c r="I51" s="211">
        <f t="shared" si="25"/>
        <v>1</v>
      </c>
      <c r="J51" s="211">
        <f t="shared" si="26"/>
        <v>0</v>
      </c>
      <c r="K51" s="196"/>
      <c r="L51" s="211">
        <f t="shared" si="27"/>
        <v>0</v>
      </c>
      <c r="M51" s="211">
        <f t="shared" si="28"/>
        <v>0</v>
      </c>
      <c r="N51" s="211">
        <f t="shared" si="29"/>
        <v>0</v>
      </c>
      <c r="O51" s="196"/>
      <c r="P51" s="201">
        <v>11</v>
      </c>
      <c r="Q51" s="204">
        <v>175</v>
      </c>
      <c r="R51" s="207">
        <v>31</v>
      </c>
      <c r="S51" s="196"/>
      <c r="T51" s="201"/>
      <c r="U51" s="204"/>
      <c r="V51" s="207"/>
      <c r="W51" s="196"/>
      <c r="X51" s="213">
        <v>90</v>
      </c>
      <c r="Y51" s="204">
        <v>1350</v>
      </c>
      <c r="Z51" s="207">
        <v>250</v>
      </c>
      <c r="AA51" s="196"/>
      <c r="AB51" s="211">
        <f t="shared" si="30"/>
        <v>818181.81818181812</v>
      </c>
      <c r="AC51" s="211">
        <f t="shared" si="31"/>
        <v>771428.57142857136</v>
      </c>
      <c r="AD51" s="211">
        <f t="shared" si="32"/>
        <v>806451.61290322582</v>
      </c>
      <c r="AJ51" s="170">
        <v>109.3</v>
      </c>
      <c r="AK51" s="170">
        <v>99.7</v>
      </c>
      <c r="AL51" s="170">
        <v>-15.54</v>
      </c>
      <c r="AN51" s="170">
        <f t="shared" si="12"/>
        <v>0</v>
      </c>
    </row>
    <row r="52" spans="1:40" ht="26">
      <c r="A52" s="172" t="s">
        <v>48</v>
      </c>
      <c r="B52" s="172" t="s">
        <v>48</v>
      </c>
      <c r="C52" s="196"/>
      <c r="D52" s="195">
        <f t="shared" si="11"/>
        <v>1</v>
      </c>
      <c r="E52" s="195">
        <f t="shared" si="22"/>
        <v>4</v>
      </c>
      <c r="F52" s="195">
        <f t="shared" si="23"/>
        <v>4</v>
      </c>
      <c r="G52" s="196"/>
      <c r="H52" s="211">
        <f t="shared" si="24"/>
        <v>0</v>
      </c>
      <c r="I52" s="211">
        <f t="shared" si="25"/>
        <v>1</v>
      </c>
      <c r="J52" s="211">
        <f t="shared" si="26"/>
        <v>1</v>
      </c>
      <c r="K52" s="196"/>
      <c r="L52" s="211">
        <f t="shared" si="27"/>
        <v>0</v>
      </c>
      <c r="M52" s="211">
        <f t="shared" si="28"/>
        <v>1</v>
      </c>
      <c r="N52" s="211">
        <f t="shared" si="29"/>
        <v>1</v>
      </c>
      <c r="O52" s="196"/>
      <c r="P52" s="201">
        <v>5</v>
      </c>
      <c r="Q52" s="204">
        <v>226</v>
      </c>
      <c r="R52" s="207">
        <v>38</v>
      </c>
      <c r="S52" s="196"/>
      <c r="T52" s="201"/>
      <c r="U52" s="204"/>
      <c r="V52" s="207"/>
      <c r="W52" s="196"/>
      <c r="X52" s="213">
        <v>-1</v>
      </c>
      <c r="Y52" s="204">
        <v>330</v>
      </c>
      <c r="Z52" s="207">
        <v>55</v>
      </c>
      <c r="AA52" s="196"/>
      <c r="AB52" s="211"/>
      <c r="AC52" s="211">
        <f t="shared" ref="AC52:AD58" si="33">Y52/(Q52*0.00001)</f>
        <v>146017.69911504423</v>
      </c>
      <c r="AD52" s="211">
        <f t="shared" si="33"/>
        <v>144736.84210526315</v>
      </c>
      <c r="AJ52" s="170">
        <v>-40</v>
      </c>
      <c r="AK52" s="170">
        <v>87.5</v>
      </c>
      <c r="AL52" s="170">
        <v>139.13</v>
      </c>
      <c r="AN52" s="170">
        <f t="shared" si="12"/>
        <v>0</v>
      </c>
    </row>
    <row r="53" spans="1:40" ht="26">
      <c r="A53" s="172" t="s">
        <v>49</v>
      </c>
      <c r="B53" s="172" t="s">
        <v>49</v>
      </c>
      <c r="C53" s="196"/>
      <c r="D53" s="195">
        <f t="shared" si="11"/>
        <v>3</v>
      </c>
      <c r="E53" s="195">
        <f t="shared" si="22"/>
        <v>3</v>
      </c>
      <c r="F53" s="195">
        <f t="shared" si="23"/>
        <v>4</v>
      </c>
      <c r="G53" s="196"/>
      <c r="H53" s="211">
        <f t="shared" si="24"/>
        <v>1</v>
      </c>
      <c r="I53" s="211">
        <f t="shared" si="25"/>
        <v>1</v>
      </c>
      <c r="J53" s="211">
        <f t="shared" si="26"/>
        <v>1</v>
      </c>
      <c r="K53" s="196"/>
      <c r="L53" s="211">
        <f t="shared" si="27"/>
        <v>0</v>
      </c>
      <c r="M53" s="211">
        <f t="shared" si="28"/>
        <v>0</v>
      </c>
      <c r="N53" s="211">
        <f t="shared" si="29"/>
        <v>1</v>
      </c>
      <c r="O53" s="196"/>
      <c r="P53" s="201">
        <v>9</v>
      </c>
      <c r="Q53" s="204">
        <v>197</v>
      </c>
      <c r="R53" s="207">
        <v>40</v>
      </c>
      <c r="S53" s="196"/>
      <c r="T53" s="201"/>
      <c r="U53" s="204"/>
      <c r="V53" s="207"/>
      <c r="W53" s="196"/>
      <c r="X53" s="213">
        <v>15</v>
      </c>
      <c r="Y53" s="204">
        <v>320</v>
      </c>
      <c r="Z53" s="207">
        <v>65</v>
      </c>
      <c r="AA53" s="196"/>
      <c r="AB53" s="211">
        <f t="shared" ref="AB53:AB58" si="34">X53/(P53*0.00001)</f>
        <v>166666.66666666666</v>
      </c>
      <c r="AC53" s="211">
        <f t="shared" si="33"/>
        <v>162436.54822335026</v>
      </c>
      <c r="AD53" s="211">
        <f t="shared" si="33"/>
        <v>162500</v>
      </c>
      <c r="AJ53" s="170">
        <v>7.14</v>
      </c>
      <c r="AK53" s="170">
        <v>166.67</v>
      </c>
      <c r="AL53" s="170">
        <v>195.45</v>
      </c>
      <c r="AN53" s="170">
        <f t="shared" si="12"/>
        <v>0</v>
      </c>
    </row>
    <row r="54" spans="1:40" ht="26">
      <c r="A54" s="173" t="s">
        <v>242</v>
      </c>
      <c r="B54" s="184" t="s">
        <v>146</v>
      </c>
      <c r="C54" s="196"/>
      <c r="D54" s="195">
        <f t="shared" si="11"/>
        <v>3</v>
      </c>
      <c r="E54" s="195">
        <f t="shared" si="22"/>
        <v>3</v>
      </c>
      <c r="F54" s="195">
        <f t="shared" si="23"/>
        <v>4</v>
      </c>
      <c r="G54" s="196"/>
      <c r="H54" s="211">
        <f t="shared" si="24"/>
        <v>1</v>
      </c>
      <c r="I54" s="211">
        <f t="shared" si="25"/>
        <v>1</v>
      </c>
      <c r="J54" s="211">
        <f t="shared" si="26"/>
        <v>1</v>
      </c>
      <c r="K54" s="196"/>
      <c r="L54" s="211">
        <f t="shared" si="27"/>
        <v>0</v>
      </c>
      <c r="M54" s="211">
        <f t="shared" si="28"/>
        <v>0</v>
      </c>
      <c r="N54" s="211">
        <f t="shared" si="29"/>
        <v>1</v>
      </c>
      <c r="O54" s="196"/>
      <c r="P54" s="201">
        <v>11</v>
      </c>
      <c r="Q54" s="204">
        <v>123</v>
      </c>
      <c r="R54" s="207">
        <v>37</v>
      </c>
      <c r="S54" s="196"/>
      <c r="T54" s="196"/>
      <c r="U54" s="196"/>
      <c r="V54" s="196"/>
      <c r="W54" s="196"/>
      <c r="X54" s="213">
        <v>50</v>
      </c>
      <c r="Y54" s="204">
        <v>580</v>
      </c>
      <c r="Z54" s="207">
        <v>210</v>
      </c>
      <c r="AA54" s="196"/>
      <c r="AB54" s="211">
        <f t="shared" si="34"/>
        <v>454545.45454545453</v>
      </c>
      <c r="AC54" s="211">
        <f t="shared" si="33"/>
        <v>471544.71544715442</v>
      </c>
      <c r="AD54" s="211">
        <f t="shared" si="33"/>
        <v>567567.56756756746</v>
      </c>
      <c r="AJ54" s="170">
        <v>166.67</v>
      </c>
      <c r="AK54" s="170">
        <v>128.43</v>
      </c>
      <c r="AL54" s="170">
        <v>77.02</v>
      </c>
      <c r="AN54" s="170">
        <f t="shared" si="12"/>
        <v>0</v>
      </c>
    </row>
    <row r="55" spans="1:40" ht="26">
      <c r="A55" s="172" t="s">
        <v>50</v>
      </c>
      <c r="B55" s="172" t="s">
        <v>50</v>
      </c>
      <c r="C55" s="196"/>
      <c r="D55" s="195">
        <f t="shared" si="11"/>
        <v>1</v>
      </c>
      <c r="E55" s="195">
        <f t="shared" si="22"/>
        <v>4</v>
      </c>
      <c r="F55" s="195">
        <f t="shared" si="23"/>
        <v>4</v>
      </c>
      <c r="G55" s="196"/>
      <c r="H55" s="211">
        <f t="shared" si="24"/>
        <v>0</v>
      </c>
      <c r="I55" s="211">
        <f t="shared" si="25"/>
        <v>1</v>
      </c>
      <c r="J55" s="211">
        <f t="shared" si="26"/>
        <v>1</v>
      </c>
      <c r="K55" s="196"/>
      <c r="L55" s="211">
        <f t="shared" si="27"/>
        <v>0</v>
      </c>
      <c r="M55" s="211">
        <f t="shared" si="28"/>
        <v>1</v>
      </c>
      <c r="N55" s="211">
        <f t="shared" si="29"/>
        <v>1</v>
      </c>
      <c r="O55" s="196"/>
      <c r="P55" s="201">
        <v>12</v>
      </c>
      <c r="Q55" s="204">
        <v>282</v>
      </c>
      <c r="R55" s="207">
        <v>41</v>
      </c>
      <c r="S55" s="196"/>
      <c r="T55" s="201"/>
      <c r="U55" s="204"/>
      <c r="V55" s="207"/>
      <c r="W55" s="196"/>
      <c r="X55" s="213">
        <v>30</v>
      </c>
      <c r="Y55" s="204">
        <v>695</v>
      </c>
      <c r="Z55" s="207">
        <v>100</v>
      </c>
      <c r="AA55" s="196"/>
      <c r="AB55" s="211">
        <f t="shared" si="34"/>
        <v>249999.99999999997</v>
      </c>
      <c r="AC55" s="211">
        <f t="shared" si="33"/>
        <v>246453.90070921986</v>
      </c>
      <c r="AD55" s="211">
        <f t="shared" si="33"/>
        <v>243902.43902439022</v>
      </c>
      <c r="AJ55" s="170">
        <v>-14.29</v>
      </c>
      <c r="AK55" s="170">
        <v>90.93</v>
      </c>
      <c r="AL55" s="170">
        <v>127.27</v>
      </c>
      <c r="AN55" s="170">
        <f t="shared" si="12"/>
        <v>0</v>
      </c>
    </row>
    <row r="56" spans="1:40" ht="26">
      <c r="A56" s="172" t="s">
        <v>51</v>
      </c>
      <c r="B56" s="172" t="s">
        <v>51</v>
      </c>
      <c r="C56" s="196"/>
      <c r="D56" s="195">
        <f t="shared" si="11"/>
        <v>1</v>
      </c>
      <c r="E56" s="195">
        <f t="shared" si="22"/>
        <v>3</v>
      </c>
      <c r="F56" s="195">
        <f t="shared" si="23"/>
        <v>3</v>
      </c>
      <c r="G56" s="196"/>
      <c r="H56" s="211">
        <f t="shared" si="24"/>
        <v>0</v>
      </c>
      <c r="I56" s="211">
        <f t="shared" si="25"/>
        <v>1</v>
      </c>
      <c r="J56" s="211">
        <f t="shared" si="26"/>
        <v>1</v>
      </c>
      <c r="K56" s="196"/>
      <c r="L56" s="211">
        <f t="shared" si="27"/>
        <v>0</v>
      </c>
      <c r="M56" s="211">
        <f t="shared" si="28"/>
        <v>0</v>
      </c>
      <c r="N56" s="211">
        <f t="shared" si="29"/>
        <v>0</v>
      </c>
      <c r="O56" s="196"/>
      <c r="P56" s="201">
        <v>5</v>
      </c>
      <c r="Q56" s="204">
        <v>149</v>
      </c>
      <c r="R56" s="207">
        <v>23</v>
      </c>
      <c r="S56" s="196"/>
      <c r="T56" s="201"/>
      <c r="U56" s="204"/>
      <c r="V56" s="207"/>
      <c r="W56" s="196"/>
      <c r="X56" s="213">
        <v>30</v>
      </c>
      <c r="Y56" s="204">
        <v>810</v>
      </c>
      <c r="Z56" s="207">
        <v>130</v>
      </c>
      <c r="AA56" s="196"/>
      <c r="AB56" s="211">
        <f t="shared" si="34"/>
        <v>600000</v>
      </c>
      <c r="AC56" s="211">
        <f t="shared" si="33"/>
        <v>543624.16107382544</v>
      </c>
      <c r="AD56" s="211">
        <f t="shared" si="33"/>
        <v>565217.39130434778</v>
      </c>
      <c r="AJ56" s="170">
        <v>-40</v>
      </c>
      <c r="AK56" s="170">
        <v>1</v>
      </c>
      <c r="AL56" s="170">
        <v>62.5</v>
      </c>
      <c r="AN56" s="170">
        <f t="shared" si="12"/>
        <v>0</v>
      </c>
    </row>
    <row r="57" spans="1:40" ht="26">
      <c r="A57" s="172" t="s">
        <v>52</v>
      </c>
      <c r="B57" s="172" t="s">
        <v>52</v>
      </c>
      <c r="C57" s="196"/>
      <c r="D57" s="195">
        <f t="shared" si="11"/>
        <v>2</v>
      </c>
      <c r="E57" s="195">
        <f t="shared" si="22"/>
        <v>3</v>
      </c>
      <c r="F57" s="195">
        <f t="shared" si="23"/>
        <v>4</v>
      </c>
      <c r="G57" s="196"/>
      <c r="H57" s="211">
        <f t="shared" si="24"/>
        <v>0</v>
      </c>
      <c r="I57" s="211">
        <f t="shared" si="25"/>
        <v>1</v>
      </c>
      <c r="J57" s="211">
        <f t="shared" si="26"/>
        <v>1</v>
      </c>
      <c r="K57" s="196"/>
      <c r="L57" s="211">
        <f t="shared" si="27"/>
        <v>1</v>
      </c>
      <c r="M57" s="211">
        <f t="shared" si="28"/>
        <v>0</v>
      </c>
      <c r="N57" s="211">
        <f t="shared" si="29"/>
        <v>1</v>
      </c>
      <c r="O57" s="196"/>
      <c r="P57" s="201">
        <v>19</v>
      </c>
      <c r="Q57" s="204">
        <v>150</v>
      </c>
      <c r="R57" s="207">
        <v>46</v>
      </c>
      <c r="S57" s="196"/>
      <c r="T57" s="201"/>
      <c r="U57" s="204"/>
      <c r="V57" s="207"/>
      <c r="W57" s="196"/>
      <c r="X57" s="213">
        <v>60</v>
      </c>
      <c r="Y57" s="204">
        <v>495</v>
      </c>
      <c r="Z57" s="207">
        <v>150</v>
      </c>
      <c r="AA57" s="196"/>
      <c r="AB57" s="211">
        <f t="shared" si="34"/>
        <v>315789.4736842105</v>
      </c>
      <c r="AC57" s="211">
        <f t="shared" si="33"/>
        <v>330000</v>
      </c>
      <c r="AD57" s="211">
        <f t="shared" si="33"/>
        <v>326086.95652173914</v>
      </c>
      <c r="AJ57" s="170">
        <v>-10.45</v>
      </c>
      <c r="AK57" s="170">
        <v>82.66</v>
      </c>
      <c r="AL57" s="170">
        <v>20</v>
      </c>
      <c r="AN57" s="170">
        <f t="shared" si="12"/>
        <v>1</v>
      </c>
    </row>
    <row r="58" spans="1:40" ht="26">
      <c r="A58" s="173" t="s">
        <v>243</v>
      </c>
      <c r="B58" s="170"/>
      <c r="C58" s="194"/>
      <c r="D58" s="195"/>
      <c r="E58" s="195"/>
      <c r="F58" s="195"/>
      <c r="G58" s="194"/>
      <c r="H58" s="211"/>
      <c r="I58" s="211"/>
      <c r="J58" s="211"/>
      <c r="K58" s="194"/>
      <c r="L58" s="211"/>
      <c r="M58" s="211"/>
      <c r="N58" s="211"/>
      <c r="O58" s="194"/>
      <c r="P58" s="201"/>
      <c r="Q58" s="204"/>
      <c r="R58" s="207"/>
      <c r="S58" s="196"/>
      <c r="T58" s="196"/>
      <c r="U58" s="196"/>
      <c r="V58" s="196"/>
      <c r="W58" s="196"/>
      <c r="X58" s="213">
        <v>30</v>
      </c>
      <c r="Y58" s="204">
        <v>320</v>
      </c>
      <c r="Z58" s="207">
        <v>75</v>
      </c>
      <c r="AA58" s="196"/>
      <c r="AB58" s="211" t="e">
        <f t="shared" si="34"/>
        <v>#DIV/0!</v>
      </c>
      <c r="AC58" s="211" t="e">
        <f t="shared" si="33"/>
        <v>#DIV/0!</v>
      </c>
      <c r="AD58" s="211" t="e">
        <f t="shared" si="33"/>
        <v>#DIV/0!</v>
      </c>
      <c r="AJ58" s="170"/>
      <c r="AK58" s="170"/>
      <c r="AL58" s="170"/>
      <c r="AN58" s="170">
        <f t="shared" si="12"/>
        <v>0</v>
      </c>
    </row>
    <row r="59" spans="1:40" ht="26">
      <c r="A59" s="186"/>
      <c r="B59" s="170"/>
      <c r="C59" s="194"/>
      <c r="D59" s="195"/>
      <c r="E59" s="195"/>
      <c r="F59" s="195"/>
      <c r="G59" s="194"/>
      <c r="H59" s="211"/>
      <c r="I59" s="211"/>
      <c r="J59" s="211"/>
      <c r="K59" s="194"/>
      <c r="L59" s="211"/>
      <c r="M59" s="211"/>
      <c r="N59" s="211"/>
      <c r="O59" s="194"/>
      <c r="P59" s="202"/>
      <c r="Q59" s="205"/>
      <c r="R59" s="208"/>
      <c r="S59" s="194"/>
      <c r="T59" s="194"/>
      <c r="U59" s="194"/>
      <c r="V59" s="194"/>
      <c r="W59" s="194"/>
      <c r="X59" s="214"/>
      <c r="Y59" s="205"/>
      <c r="Z59" s="208"/>
      <c r="AA59" s="194"/>
      <c r="AB59" s="211"/>
      <c r="AC59" s="211"/>
      <c r="AD59" s="211"/>
      <c r="AN59" s="170">
        <f t="shared" si="12"/>
        <v>0</v>
      </c>
    </row>
    <row r="60" spans="1:40" ht="26">
      <c r="A60" s="176" t="s">
        <v>3</v>
      </c>
      <c r="B60" s="176" t="s">
        <v>3</v>
      </c>
      <c r="C60" s="197"/>
      <c r="D60" s="195">
        <f t="shared" si="11"/>
        <v>3</v>
      </c>
      <c r="E60" s="195">
        <f t="shared" si="22"/>
        <v>3</v>
      </c>
      <c r="F60" s="195">
        <f t="shared" si="23"/>
        <v>3</v>
      </c>
      <c r="G60" s="197"/>
      <c r="H60" s="211">
        <f t="shared" ref="H60:H68" si="35">IF(AJ60&gt;0, 1, 0)</f>
        <v>1</v>
      </c>
      <c r="I60" s="211">
        <f t="shared" ref="I60:I68" si="36">IF(AK60&gt;0, 1, 0)</f>
        <v>1</v>
      </c>
      <c r="J60" s="211">
        <f t="shared" ref="J60:J68" si="37">IF(AL60&gt;0, 1, 0)</f>
        <v>1</v>
      </c>
      <c r="K60" s="197"/>
      <c r="L60" s="211">
        <f t="shared" ref="L60:L68" si="38">IF(P60&gt;$AF$3, 1, 0)</f>
        <v>0</v>
      </c>
      <c r="M60" s="211">
        <f t="shared" ref="M60:M68" si="39">IF(Q60&gt;$AG$3, 1, 0)</f>
        <v>0</v>
      </c>
      <c r="N60" s="211">
        <f t="shared" ref="N60:N68" si="40">IF(R60&gt;$AH$3, 1, 0)</f>
        <v>0</v>
      </c>
      <c r="O60" s="197"/>
      <c r="P60" s="200">
        <v>11</v>
      </c>
      <c r="Q60" s="203">
        <v>140</v>
      </c>
      <c r="R60" s="206">
        <v>32</v>
      </c>
      <c r="S60" s="194"/>
      <c r="T60" s="194"/>
      <c r="U60" s="194"/>
      <c r="V60" s="194"/>
      <c r="W60" s="194"/>
      <c r="X60" s="212">
        <v>535</v>
      </c>
      <c r="Y60" s="203">
        <v>6430</v>
      </c>
      <c r="Z60" s="206">
        <v>1515</v>
      </c>
      <c r="AA60" s="194"/>
      <c r="AB60" s="195">
        <f t="shared" ref="AB60:AB68" si="41">X60/(P60*0.00001)</f>
        <v>4863636.3636363633</v>
      </c>
      <c r="AC60" s="195">
        <f t="shared" ref="AC60:AC68" si="42">Y60/(Q60*0.00001)</f>
        <v>4592857.1428571418</v>
      </c>
      <c r="AD60" s="195">
        <f t="shared" ref="AD60:AD68" si="43">Z60/(R60*0.00001)</f>
        <v>4734375</v>
      </c>
      <c r="AJ60" s="170">
        <v>40.79</v>
      </c>
      <c r="AK60" s="170">
        <v>108.43</v>
      </c>
      <c r="AL60" s="170">
        <v>51.65</v>
      </c>
      <c r="AN60" s="170">
        <f t="shared" si="12"/>
        <v>0</v>
      </c>
    </row>
    <row r="61" spans="1:40" ht="26">
      <c r="A61" s="172" t="s">
        <v>53</v>
      </c>
      <c r="B61" s="172" t="s">
        <v>53</v>
      </c>
      <c r="C61" s="196"/>
      <c r="D61" s="195">
        <f t="shared" si="11"/>
        <v>3</v>
      </c>
      <c r="E61" s="195">
        <f t="shared" si="22"/>
        <v>3</v>
      </c>
      <c r="F61" s="195">
        <f t="shared" si="23"/>
        <v>2</v>
      </c>
      <c r="G61" s="196"/>
      <c r="H61" s="211">
        <f t="shared" si="35"/>
        <v>1</v>
      </c>
      <c r="I61" s="211">
        <f t="shared" si="36"/>
        <v>1</v>
      </c>
      <c r="J61" s="211">
        <f t="shared" si="37"/>
        <v>0</v>
      </c>
      <c r="K61" s="196"/>
      <c r="L61" s="211">
        <f t="shared" si="38"/>
        <v>0</v>
      </c>
      <c r="M61" s="211">
        <f t="shared" si="39"/>
        <v>0</v>
      </c>
      <c r="N61" s="211">
        <f t="shared" si="40"/>
        <v>1</v>
      </c>
      <c r="O61" s="196"/>
      <c r="P61" s="201">
        <v>14</v>
      </c>
      <c r="Q61" s="204">
        <v>172</v>
      </c>
      <c r="R61" s="207">
        <v>38</v>
      </c>
      <c r="S61" s="197"/>
      <c r="T61" s="201"/>
      <c r="U61" s="204"/>
      <c r="V61" s="207"/>
      <c r="W61" s="197"/>
      <c r="X61" s="213">
        <v>40</v>
      </c>
      <c r="Y61" s="204">
        <v>440</v>
      </c>
      <c r="Z61" s="207">
        <v>100</v>
      </c>
      <c r="AA61" s="197"/>
      <c r="AB61" s="211">
        <f t="shared" si="41"/>
        <v>285714.28571428568</v>
      </c>
      <c r="AC61" s="211">
        <f t="shared" si="42"/>
        <v>255813.95348837206</v>
      </c>
      <c r="AD61" s="211">
        <f t="shared" si="43"/>
        <v>263157.89473684208</v>
      </c>
      <c r="AJ61" s="170">
        <v>5.26</v>
      </c>
      <c r="AK61" s="170">
        <v>46.18</v>
      </c>
      <c r="AL61" s="170">
        <v>-1.96</v>
      </c>
      <c r="AN61" s="170">
        <f t="shared" si="12"/>
        <v>0</v>
      </c>
    </row>
    <row r="62" spans="1:40" ht="26">
      <c r="A62" s="183" t="s">
        <v>54</v>
      </c>
      <c r="B62" s="183" t="s">
        <v>54</v>
      </c>
      <c r="C62" s="196"/>
      <c r="D62" s="195">
        <f t="shared" si="11"/>
        <v>3</v>
      </c>
      <c r="E62" s="195">
        <f t="shared" si="22"/>
        <v>3</v>
      </c>
      <c r="F62" s="195">
        <f t="shared" si="23"/>
        <v>4</v>
      </c>
      <c r="G62" s="196"/>
      <c r="H62" s="211">
        <f t="shared" si="35"/>
        <v>1</v>
      </c>
      <c r="I62" s="211">
        <f t="shared" si="36"/>
        <v>1</v>
      </c>
      <c r="J62" s="211">
        <f t="shared" si="37"/>
        <v>1</v>
      </c>
      <c r="K62" s="196"/>
      <c r="L62" s="211">
        <f t="shared" si="38"/>
        <v>0</v>
      </c>
      <c r="M62" s="211">
        <f t="shared" si="39"/>
        <v>0</v>
      </c>
      <c r="N62" s="211">
        <f t="shared" si="40"/>
        <v>1</v>
      </c>
      <c r="O62" s="196"/>
      <c r="P62" s="201">
        <v>13</v>
      </c>
      <c r="Q62" s="204">
        <v>130</v>
      </c>
      <c r="R62" s="207">
        <v>40</v>
      </c>
      <c r="S62" s="196"/>
      <c r="T62" s="201"/>
      <c r="U62" s="204"/>
      <c r="V62" s="207"/>
      <c r="W62" s="196"/>
      <c r="X62" s="213">
        <v>95</v>
      </c>
      <c r="Y62" s="204">
        <v>940</v>
      </c>
      <c r="Z62" s="207">
        <v>305</v>
      </c>
      <c r="AA62" s="196"/>
      <c r="AB62" s="211">
        <f t="shared" si="41"/>
        <v>730769.23076923063</v>
      </c>
      <c r="AC62" s="211">
        <f t="shared" si="42"/>
        <v>723076.92307692301</v>
      </c>
      <c r="AD62" s="211">
        <f t="shared" si="43"/>
        <v>762500</v>
      </c>
      <c r="AJ62" s="170">
        <v>35.71</v>
      </c>
      <c r="AK62" s="170">
        <v>98.73</v>
      </c>
      <c r="AL62" s="170">
        <v>73.3</v>
      </c>
      <c r="AN62" s="170">
        <f t="shared" si="12"/>
        <v>0</v>
      </c>
    </row>
    <row r="63" spans="1:40" ht="26">
      <c r="A63" s="172" t="s">
        <v>55</v>
      </c>
      <c r="B63" s="172" t="s">
        <v>55</v>
      </c>
      <c r="C63" s="196"/>
      <c r="D63" s="195">
        <f t="shared" si="11"/>
        <v>4</v>
      </c>
      <c r="E63" s="195">
        <f t="shared" si="22"/>
        <v>4</v>
      </c>
      <c r="F63" s="195">
        <f t="shared" si="23"/>
        <v>1</v>
      </c>
      <c r="G63" s="196"/>
      <c r="H63" s="211">
        <f t="shared" si="35"/>
        <v>1</v>
      </c>
      <c r="I63" s="211">
        <f t="shared" si="36"/>
        <v>1</v>
      </c>
      <c r="J63" s="211">
        <f t="shared" si="37"/>
        <v>0</v>
      </c>
      <c r="K63" s="196"/>
      <c r="L63" s="211">
        <f t="shared" si="38"/>
        <v>1</v>
      </c>
      <c r="M63" s="211">
        <f t="shared" si="39"/>
        <v>1</v>
      </c>
      <c r="N63" s="211">
        <f t="shared" si="40"/>
        <v>0</v>
      </c>
      <c r="O63" s="196"/>
      <c r="P63" s="201">
        <v>21</v>
      </c>
      <c r="Q63" s="204">
        <v>235</v>
      </c>
      <c r="R63" s="207">
        <v>20</v>
      </c>
      <c r="S63" s="196"/>
      <c r="T63" s="201"/>
      <c r="U63" s="204"/>
      <c r="V63" s="207"/>
      <c r="W63" s="196"/>
      <c r="X63" s="213">
        <v>85</v>
      </c>
      <c r="Y63" s="204">
        <v>875</v>
      </c>
      <c r="Z63" s="207">
        <v>70</v>
      </c>
      <c r="AA63" s="196"/>
      <c r="AB63" s="211">
        <f t="shared" si="41"/>
        <v>404761.90476190473</v>
      </c>
      <c r="AC63" s="211">
        <f t="shared" si="42"/>
        <v>372340.42553191487</v>
      </c>
      <c r="AD63" s="211">
        <f t="shared" si="43"/>
        <v>350000</v>
      </c>
      <c r="AJ63" s="170">
        <v>60.38</v>
      </c>
      <c r="AK63" s="170">
        <v>127.86</v>
      </c>
      <c r="AL63" s="170">
        <v>-35.19</v>
      </c>
      <c r="AN63" s="170">
        <f t="shared" si="12"/>
        <v>1</v>
      </c>
    </row>
    <row r="64" spans="1:40" ht="26">
      <c r="A64" s="184" t="s">
        <v>244</v>
      </c>
      <c r="B64" s="184" t="s">
        <v>145</v>
      </c>
      <c r="C64" s="196"/>
      <c r="D64" s="195">
        <f t="shared" si="11"/>
        <v>3</v>
      </c>
      <c r="E64" s="195">
        <f t="shared" si="22"/>
        <v>3</v>
      </c>
      <c r="F64" s="195">
        <f t="shared" si="23"/>
        <v>3</v>
      </c>
      <c r="G64" s="196"/>
      <c r="H64" s="211">
        <f t="shared" si="35"/>
        <v>1</v>
      </c>
      <c r="I64" s="211">
        <f t="shared" si="36"/>
        <v>1</v>
      </c>
      <c r="J64" s="211">
        <f t="shared" si="37"/>
        <v>1</v>
      </c>
      <c r="K64" s="196"/>
      <c r="L64" s="211">
        <f t="shared" si="38"/>
        <v>0</v>
      </c>
      <c r="M64" s="211">
        <f t="shared" si="39"/>
        <v>0</v>
      </c>
      <c r="N64" s="211">
        <f t="shared" si="40"/>
        <v>0</v>
      </c>
      <c r="O64" s="196"/>
      <c r="P64" s="201">
        <v>9</v>
      </c>
      <c r="Q64" s="204">
        <v>104</v>
      </c>
      <c r="R64" s="207">
        <v>21</v>
      </c>
      <c r="S64" s="196"/>
      <c r="T64" s="196"/>
      <c r="U64" s="196"/>
      <c r="V64" s="196"/>
      <c r="W64" s="196"/>
      <c r="X64" s="213">
        <v>60</v>
      </c>
      <c r="Y64" s="204">
        <v>715</v>
      </c>
      <c r="Z64" s="207">
        <v>145</v>
      </c>
      <c r="AA64" s="196"/>
      <c r="AB64" s="211">
        <f t="shared" si="41"/>
        <v>666666.66666666663</v>
      </c>
      <c r="AC64" s="211">
        <f t="shared" si="42"/>
        <v>687499.99999999988</v>
      </c>
      <c r="AD64" s="211">
        <f t="shared" si="43"/>
        <v>690476.19047619042</v>
      </c>
      <c r="AJ64" s="170">
        <v>44.44</v>
      </c>
      <c r="AK64" s="170">
        <v>159.79</v>
      </c>
      <c r="AL64" s="170">
        <v>35.14</v>
      </c>
      <c r="AN64" s="170">
        <f t="shared" si="12"/>
        <v>0</v>
      </c>
    </row>
    <row r="65" spans="1:40" ht="26">
      <c r="A65" s="172" t="s">
        <v>56</v>
      </c>
      <c r="B65" s="172" t="s">
        <v>56</v>
      </c>
      <c r="C65" s="196"/>
      <c r="D65" s="195">
        <f t="shared" si="11"/>
        <v>3</v>
      </c>
      <c r="E65" s="195">
        <f t="shared" si="22"/>
        <v>3</v>
      </c>
      <c r="F65" s="195">
        <f t="shared" si="23"/>
        <v>3</v>
      </c>
      <c r="G65" s="196"/>
      <c r="H65" s="211">
        <f t="shared" si="35"/>
        <v>1</v>
      </c>
      <c r="I65" s="211">
        <f t="shared" si="36"/>
        <v>1</v>
      </c>
      <c r="J65" s="211">
        <f t="shared" si="37"/>
        <v>1</v>
      </c>
      <c r="K65" s="196"/>
      <c r="L65" s="211">
        <f t="shared" si="38"/>
        <v>0</v>
      </c>
      <c r="M65" s="211">
        <f t="shared" si="39"/>
        <v>0</v>
      </c>
      <c r="N65" s="211">
        <f t="shared" si="40"/>
        <v>0</v>
      </c>
      <c r="O65" s="196"/>
      <c r="P65" s="201">
        <v>9</v>
      </c>
      <c r="Q65" s="204">
        <v>124</v>
      </c>
      <c r="R65" s="207">
        <v>24</v>
      </c>
      <c r="S65" s="196"/>
      <c r="T65" s="201"/>
      <c r="U65" s="204"/>
      <c r="V65" s="207"/>
      <c r="W65" s="196"/>
      <c r="X65" s="213">
        <v>65</v>
      </c>
      <c r="Y65" s="204">
        <v>825</v>
      </c>
      <c r="Z65" s="207">
        <v>170</v>
      </c>
      <c r="AA65" s="196"/>
      <c r="AB65" s="211">
        <f t="shared" si="41"/>
        <v>722222.22222222213</v>
      </c>
      <c r="AC65" s="211">
        <f t="shared" si="42"/>
        <v>665322.58064516133</v>
      </c>
      <c r="AD65" s="211">
        <f t="shared" si="43"/>
        <v>708333.33333333326</v>
      </c>
      <c r="AJ65" s="170">
        <v>51.16</v>
      </c>
      <c r="AK65" s="170">
        <v>161.9</v>
      </c>
      <c r="AL65" s="170">
        <v>14.86</v>
      </c>
      <c r="AN65" s="170">
        <f t="shared" si="12"/>
        <v>0</v>
      </c>
    </row>
    <row r="66" spans="1:40" ht="26">
      <c r="A66" s="172" t="s">
        <v>57</v>
      </c>
      <c r="B66" s="172" t="s">
        <v>57</v>
      </c>
      <c r="C66" s="196"/>
      <c r="D66" s="195">
        <f t="shared" si="11"/>
        <v>3</v>
      </c>
      <c r="E66" s="195">
        <f t="shared" si="22"/>
        <v>3</v>
      </c>
      <c r="F66" s="195">
        <f t="shared" si="23"/>
        <v>4</v>
      </c>
      <c r="G66" s="196"/>
      <c r="H66" s="211">
        <f t="shared" si="35"/>
        <v>1</v>
      </c>
      <c r="I66" s="211">
        <f t="shared" si="36"/>
        <v>1</v>
      </c>
      <c r="J66" s="211">
        <f t="shared" si="37"/>
        <v>1</v>
      </c>
      <c r="K66" s="196"/>
      <c r="L66" s="211">
        <f t="shared" si="38"/>
        <v>0</v>
      </c>
      <c r="M66" s="211">
        <f t="shared" si="39"/>
        <v>0</v>
      </c>
      <c r="N66" s="211">
        <f t="shared" si="40"/>
        <v>1</v>
      </c>
      <c r="O66" s="196"/>
      <c r="P66" s="201">
        <v>7</v>
      </c>
      <c r="Q66" s="204">
        <v>112</v>
      </c>
      <c r="R66" s="207">
        <v>49</v>
      </c>
      <c r="S66" s="196"/>
      <c r="T66" s="201"/>
      <c r="U66" s="204"/>
      <c r="V66" s="207"/>
      <c r="W66" s="196"/>
      <c r="X66" s="213">
        <v>50</v>
      </c>
      <c r="Y66" s="204">
        <v>800</v>
      </c>
      <c r="Z66" s="207">
        <v>355</v>
      </c>
      <c r="AA66" s="196"/>
      <c r="AB66" s="211">
        <f t="shared" si="41"/>
        <v>714285.7142857142</v>
      </c>
      <c r="AC66" s="211">
        <f t="shared" si="42"/>
        <v>714285.7142857142</v>
      </c>
      <c r="AD66" s="211">
        <f t="shared" si="43"/>
        <v>724489.79591836722</v>
      </c>
      <c r="AJ66" s="170">
        <v>66.67</v>
      </c>
      <c r="AK66" s="170">
        <v>205.34</v>
      </c>
      <c r="AL66" s="170">
        <v>129.03</v>
      </c>
      <c r="AN66" s="170">
        <f t="shared" si="12"/>
        <v>0</v>
      </c>
    </row>
    <row r="67" spans="1:40" ht="26">
      <c r="A67" s="172" t="s">
        <v>58</v>
      </c>
      <c r="B67" s="172" t="s">
        <v>58</v>
      </c>
      <c r="C67" s="196"/>
      <c r="D67" s="195">
        <f t="shared" si="11"/>
        <v>4</v>
      </c>
      <c r="E67" s="195">
        <f t="shared" si="22"/>
        <v>4</v>
      </c>
      <c r="F67" s="195">
        <f t="shared" si="23"/>
        <v>3</v>
      </c>
      <c r="G67" s="196"/>
      <c r="H67" s="211">
        <f t="shared" si="35"/>
        <v>1</v>
      </c>
      <c r="I67" s="211">
        <f t="shared" si="36"/>
        <v>1</v>
      </c>
      <c r="J67" s="211">
        <f t="shared" si="37"/>
        <v>1</v>
      </c>
      <c r="K67" s="196"/>
      <c r="L67" s="211">
        <f t="shared" si="38"/>
        <v>1</v>
      </c>
      <c r="M67" s="211">
        <f t="shared" si="39"/>
        <v>1</v>
      </c>
      <c r="N67" s="211">
        <f t="shared" si="40"/>
        <v>0</v>
      </c>
      <c r="O67" s="196"/>
      <c r="P67" s="201">
        <v>18</v>
      </c>
      <c r="Q67" s="204">
        <v>242</v>
      </c>
      <c r="R67" s="207">
        <v>35</v>
      </c>
      <c r="S67" s="196"/>
      <c r="T67" s="201"/>
      <c r="U67" s="204"/>
      <c r="V67" s="207"/>
      <c r="W67" s="196"/>
      <c r="X67" s="213">
        <v>65</v>
      </c>
      <c r="Y67" s="204">
        <v>770</v>
      </c>
      <c r="Z67" s="207">
        <v>110</v>
      </c>
      <c r="AA67" s="196"/>
      <c r="AB67" s="211">
        <f t="shared" si="41"/>
        <v>361111.11111111107</v>
      </c>
      <c r="AC67" s="211">
        <f t="shared" si="42"/>
        <v>318181.81818181812</v>
      </c>
      <c r="AD67" s="211">
        <f t="shared" si="43"/>
        <v>314285.71428571426</v>
      </c>
      <c r="AJ67" s="170">
        <v>22.64</v>
      </c>
      <c r="AK67" s="170">
        <v>104.24</v>
      </c>
      <c r="AL67" s="170">
        <v>42.86</v>
      </c>
      <c r="AN67" s="170">
        <f t="shared" si="12"/>
        <v>1</v>
      </c>
    </row>
    <row r="68" spans="1:40" ht="26">
      <c r="A68" s="177" t="s">
        <v>59</v>
      </c>
      <c r="B68" s="177" t="s">
        <v>59</v>
      </c>
      <c r="C68" s="196"/>
      <c r="D68" s="195">
        <f t="shared" ref="D68:D131" si="44">IF(AND(H68=0, L68=0), 1, IF(AND(L68=1, H68=0), 2, IF(AND(L68=0,  H68=1), 3, IF(AND(L68=1, H68=1), 4))))</f>
        <v>3</v>
      </c>
      <c r="E68" s="195">
        <f t="shared" si="22"/>
        <v>3</v>
      </c>
      <c r="F68" s="195">
        <f t="shared" si="23"/>
        <v>3</v>
      </c>
      <c r="G68" s="196"/>
      <c r="H68" s="211">
        <f t="shared" si="35"/>
        <v>1</v>
      </c>
      <c r="I68" s="211">
        <f t="shared" si="36"/>
        <v>1</v>
      </c>
      <c r="J68" s="211">
        <f t="shared" si="37"/>
        <v>1</v>
      </c>
      <c r="K68" s="196"/>
      <c r="L68" s="211">
        <f t="shared" si="38"/>
        <v>0</v>
      </c>
      <c r="M68" s="211">
        <f t="shared" si="39"/>
        <v>0</v>
      </c>
      <c r="N68" s="211">
        <f t="shared" si="40"/>
        <v>0</v>
      </c>
      <c r="O68" s="196"/>
      <c r="P68" s="201">
        <v>9</v>
      </c>
      <c r="Q68" s="204">
        <v>136</v>
      </c>
      <c r="R68" s="207">
        <v>32</v>
      </c>
      <c r="S68" s="196"/>
      <c r="T68" s="201"/>
      <c r="U68" s="204"/>
      <c r="V68" s="207"/>
      <c r="W68" s="196"/>
      <c r="X68" s="213">
        <v>70</v>
      </c>
      <c r="Y68" s="204">
        <v>1050</v>
      </c>
      <c r="Z68" s="207">
        <v>255</v>
      </c>
      <c r="AA68" s="196"/>
      <c r="AB68" s="211">
        <f t="shared" si="41"/>
        <v>777777.77777777775</v>
      </c>
      <c r="AC68" s="211">
        <f t="shared" si="42"/>
        <v>772058.82352941169</v>
      </c>
      <c r="AD68" s="211">
        <f t="shared" si="43"/>
        <v>796874.99999999988</v>
      </c>
      <c r="AJ68" s="170">
        <v>45.83</v>
      </c>
      <c r="AK68" s="170">
        <v>51.73</v>
      </c>
      <c r="AL68" s="170">
        <v>109.02</v>
      </c>
      <c r="AN68" s="170">
        <f>IF(P68&gt;$AF$3, 1, 0)</f>
        <v>0</v>
      </c>
    </row>
    <row r="69" spans="1:40" ht="26">
      <c r="A69" s="173" t="s">
        <v>245</v>
      </c>
      <c r="B69" s="170"/>
      <c r="C69" s="194"/>
      <c r="D69" s="195"/>
      <c r="E69" s="195"/>
      <c r="F69" s="195"/>
      <c r="G69" s="194"/>
      <c r="H69" s="211"/>
      <c r="I69" s="211"/>
      <c r="J69" s="211"/>
      <c r="K69" s="194"/>
      <c r="L69" s="211"/>
      <c r="M69" s="211"/>
      <c r="N69" s="211"/>
      <c r="O69" s="194"/>
      <c r="P69" s="201"/>
      <c r="Q69" s="204"/>
      <c r="R69" s="207"/>
      <c r="S69" s="196"/>
      <c r="T69" s="196"/>
      <c r="U69" s="196"/>
      <c r="V69" s="196"/>
      <c r="W69" s="196"/>
      <c r="X69" s="213">
        <v>-1</v>
      </c>
      <c r="Y69" s="204">
        <v>15</v>
      </c>
      <c r="Z69" s="207">
        <v>-1</v>
      </c>
      <c r="AA69" s="196"/>
      <c r="AB69" s="211"/>
      <c r="AC69" s="211" t="e">
        <f>Y69/(Q69*0.00001)</f>
        <v>#DIV/0!</v>
      </c>
      <c r="AD69" s="211"/>
      <c r="AJ69" s="170"/>
      <c r="AK69" s="170"/>
      <c r="AL69" s="170"/>
      <c r="AN69" s="170"/>
    </row>
    <row r="70" spans="1:40" ht="26">
      <c r="A70" s="186"/>
      <c r="B70" s="170"/>
      <c r="C70" s="194"/>
      <c r="D70" s="195"/>
      <c r="E70" s="195"/>
      <c r="F70" s="195"/>
      <c r="G70" s="194"/>
      <c r="H70" s="211"/>
      <c r="I70" s="211"/>
      <c r="J70" s="211"/>
      <c r="K70" s="194"/>
      <c r="L70" s="211"/>
      <c r="M70" s="211"/>
      <c r="N70" s="211"/>
      <c r="O70" s="194"/>
      <c r="P70" s="202"/>
      <c r="Q70" s="205"/>
      <c r="R70" s="208"/>
      <c r="S70" s="194"/>
      <c r="T70" s="194"/>
      <c r="U70" s="194"/>
      <c r="V70" s="194"/>
      <c r="W70" s="194"/>
      <c r="X70" s="214"/>
      <c r="Y70" s="205"/>
      <c r="Z70" s="208"/>
      <c r="AA70" s="194"/>
      <c r="AB70" s="211"/>
      <c r="AC70" s="211"/>
      <c r="AD70" s="211"/>
      <c r="AN70" s="170"/>
    </row>
    <row r="71" spans="1:40" ht="26">
      <c r="A71" s="176" t="s">
        <v>4</v>
      </c>
      <c r="B71" s="176" t="s">
        <v>4</v>
      </c>
      <c r="C71" s="197"/>
      <c r="D71" s="195">
        <f t="shared" si="44"/>
        <v>3</v>
      </c>
      <c r="E71" s="195">
        <f t="shared" si="22"/>
        <v>3</v>
      </c>
      <c r="F71" s="195">
        <f t="shared" si="23"/>
        <v>3</v>
      </c>
      <c r="G71" s="197"/>
      <c r="H71" s="211">
        <f t="shared" ref="H71:H85" si="45">IF(AJ71&gt;0, 1, 0)</f>
        <v>1</v>
      </c>
      <c r="I71" s="211">
        <f t="shared" ref="I71:I85" si="46">IF(AK71&gt;0, 1, 0)</f>
        <v>1</v>
      </c>
      <c r="J71" s="211">
        <f t="shared" ref="J71:J85" si="47">IF(AL71&gt;0, 1, 0)</f>
        <v>1</v>
      </c>
      <c r="K71" s="197"/>
      <c r="L71" s="211">
        <f t="shared" ref="L71:L85" si="48">IF(P71&gt;$AF$3, 1, 0)</f>
        <v>0</v>
      </c>
      <c r="M71" s="211">
        <f t="shared" ref="M71:M85" si="49">IF(Q71&gt;$AG$3, 1, 0)</f>
        <v>0</v>
      </c>
      <c r="N71" s="211">
        <f t="shared" ref="N71:N85" si="50">IF(R71&gt;$AH$3, 1, 0)</f>
        <v>0</v>
      </c>
      <c r="O71" s="197"/>
      <c r="P71" s="200">
        <v>14</v>
      </c>
      <c r="Q71" s="203">
        <v>149</v>
      </c>
      <c r="R71" s="206">
        <v>32</v>
      </c>
      <c r="S71" s="194"/>
      <c r="T71" s="194"/>
      <c r="U71" s="194"/>
      <c r="V71" s="194"/>
      <c r="W71" s="194"/>
      <c r="X71" s="212">
        <v>850</v>
      </c>
      <c r="Y71" s="203">
        <v>8545</v>
      </c>
      <c r="Z71" s="206">
        <v>1860</v>
      </c>
      <c r="AA71" s="194"/>
      <c r="AB71" s="195">
        <f t="shared" ref="AB71:AB85" si="51">X71/(P71*0.00001)</f>
        <v>6071428.5714285709</v>
      </c>
      <c r="AC71" s="195">
        <f t="shared" ref="AC71:AC85" si="52">Y71/(Q71*0.00001)</f>
        <v>5734899.3288590591</v>
      </c>
      <c r="AD71" s="195">
        <f t="shared" ref="AD71:AD85" si="53">Z71/(R71*0.00001)</f>
        <v>5812499.9999999991</v>
      </c>
      <c r="AJ71" s="170">
        <v>29.8</v>
      </c>
      <c r="AK71" s="170">
        <v>101.23</v>
      </c>
      <c r="AL71" s="170">
        <v>57.6</v>
      </c>
      <c r="AN71" s="170">
        <f t="shared" ref="AN71:AN85" si="54">IF(P71&gt;$AF$3, 1, 0)</f>
        <v>0</v>
      </c>
    </row>
    <row r="72" spans="1:40" ht="26">
      <c r="A72" s="173" t="s">
        <v>60</v>
      </c>
      <c r="B72" s="173" t="s">
        <v>60</v>
      </c>
      <c r="C72" s="196"/>
      <c r="D72" s="195">
        <f t="shared" si="44"/>
        <v>3</v>
      </c>
      <c r="E72" s="195">
        <f t="shared" si="22"/>
        <v>3</v>
      </c>
      <c r="F72" s="195">
        <f t="shared" si="23"/>
        <v>4</v>
      </c>
      <c r="G72" s="196"/>
      <c r="H72" s="211">
        <f t="shared" si="45"/>
        <v>1</v>
      </c>
      <c r="I72" s="211">
        <f t="shared" si="46"/>
        <v>1</v>
      </c>
      <c r="J72" s="211">
        <f t="shared" si="47"/>
        <v>1</v>
      </c>
      <c r="K72" s="196"/>
      <c r="L72" s="211">
        <f t="shared" si="48"/>
        <v>0</v>
      </c>
      <c r="M72" s="211">
        <f t="shared" si="49"/>
        <v>0</v>
      </c>
      <c r="N72" s="211">
        <f t="shared" si="50"/>
        <v>1</v>
      </c>
      <c r="O72" s="196"/>
      <c r="P72" s="201">
        <v>13</v>
      </c>
      <c r="Q72" s="204">
        <v>180</v>
      </c>
      <c r="R72" s="207">
        <v>37</v>
      </c>
      <c r="S72" s="197"/>
      <c r="T72" s="197"/>
      <c r="U72" s="197"/>
      <c r="V72" s="197"/>
      <c r="W72" s="197"/>
      <c r="X72" s="213">
        <v>150</v>
      </c>
      <c r="Y72" s="204">
        <v>2045</v>
      </c>
      <c r="Z72" s="207">
        <v>410</v>
      </c>
      <c r="AA72" s="197"/>
      <c r="AB72" s="211">
        <f t="shared" si="51"/>
        <v>1153846.1538461538</v>
      </c>
      <c r="AC72" s="211">
        <f t="shared" si="52"/>
        <v>1136111.111111111</v>
      </c>
      <c r="AD72" s="211">
        <f t="shared" si="53"/>
        <v>1108108.1081081079</v>
      </c>
      <c r="AJ72" s="170">
        <v>76.47</v>
      </c>
      <c r="AK72" s="170">
        <v>76.75</v>
      </c>
      <c r="AL72" s="170">
        <v>30.16</v>
      </c>
      <c r="AN72" s="170">
        <f t="shared" si="54"/>
        <v>0</v>
      </c>
    </row>
    <row r="73" spans="1:40" ht="26">
      <c r="A73" s="172" t="s">
        <v>61</v>
      </c>
      <c r="B73" s="172" t="s">
        <v>61</v>
      </c>
      <c r="C73" s="196"/>
      <c r="D73" s="195">
        <f t="shared" si="44"/>
        <v>2</v>
      </c>
      <c r="E73" s="195">
        <f t="shared" si="22"/>
        <v>3</v>
      </c>
      <c r="F73" s="195">
        <f t="shared" si="23"/>
        <v>4</v>
      </c>
      <c r="G73" s="196"/>
      <c r="H73" s="211">
        <f t="shared" si="45"/>
        <v>0</v>
      </c>
      <c r="I73" s="211">
        <f t="shared" si="46"/>
        <v>1</v>
      </c>
      <c r="J73" s="211">
        <f t="shared" si="47"/>
        <v>1</v>
      </c>
      <c r="K73" s="196"/>
      <c r="L73" s="211">
        <f t="shared" si="48"/>
        <v>1</v>
      </c>
      <c r="M73" s="211">
        <f t="shared" si="49"/>
        <v>0</v>
      </c>
      <c r="N73" s="211">
        <f t="shared" si="50"/>
        <v>1</v>
      </c>
      <c r="O73" s="196"/>
      <c r="P73" s="201">
        <v>17</v>
      </c>
      <c r="Q73" s="204">
        <v>169</v>
      </c>
      <c r="R73" s="207">
        <v>36</v>
      </c>
      <c r="S73" s="196"/>
      <c r="T73" s="196"/>
      <c r="U73" s="196"/>
      <c r="V73" s="196"/>
      <c r="W73" s="196"/>
      <c r="X73" s="213">
        <v>70</v>
      </c>
      <c r="Y73" s="204">
        <v>650</v>
      </c>
      <c r="Z73" s="207">
        <v>130</v>
      </c>
      <c r="AA73" s="196"/>
      <c r="AB73" s="211">
        <f t="shared" si="51"/>
        <v>411764.70588235289</v>
      </c>
      <c r="AC73" s="211">
        <f t="shared" si="52"/>
        <v>384615.38461538457</v>
      </c>
      <c r="AD73" s="211">
        <f t="shared" si="53"/>
        <v>361111.11111111107</v>
      </c>
      <c r="AJ73" s="170">
        <v>0</v>
      </c>
      <c r="AK73" s="170">
        <v>138.97</v>
      </c>
      <c r="AL73" s="170">
        <v>28.71</v>
      </c>
      <c r="AN73" s="170">
        <f t="shared" si="54"/>
        <v>1</v>
      </c>
    </row>
    <row r="74" spans="1:40" ht="26">
      <c r="A74" s="172" t="s">
        <v>62</v>
      </c>
      <c r="B74" s="172" t="s">
        <v>62</v>
      </c>
      <c r="C74" s="196"/>
      <c r="D74" s="195">
        <f t="shared" si="44"/>
        <v>1</v>
      </c>
      <c r="E74" s="195">
        <f t="shared" si="22"/>
        <v>3</v>
      </c>
      <c r="F74" s="195">
        <f t="shared" si="23"/>
        <v>3</v>
      </c>
      <c r="G74" s="196"/>
      <c r="H74" s="211">
        <f t="shared" si="45"/>
        <v>0</v>
      </c>
      <c r="I74" s="211">
        <f t="shared" si="46"/>
        <v>1</v>
      </c>
      <c r="J74" s="211">
        <f t="shared" si="47"/>
        <v>1</v>
      </c>
      <c r="K74" s="196"/>
      <c r="L74" s="211">
        <f t="shared" si="48"/>
        <v>0</v>
      </c>
      <c r="M74" s="211">
        <f t="shared" si="49"/>
        <v>0</v>
      </c>
      <c r="N74" s="211">
        <f t="shared" si="50"/>
        <v>0</v>
      </c>
      <c r="O74" s="196"/>
      <c r="P74" s="201">
        <v>4</v>
      </c>
      <c r="Q74" s="204">
        <v>121</v>
      </c>
      <c r="R74" s="207">
        <v>28</v>
      </c>
      <c r="S74" s="196"/>
      <c r="T74" s="196"/>
      <c r="U74" s="196"/>
      <c r="V74" s="196"/>
      <c r="W74" s="196"/>
      <c r="X74" s="213">
        <v>10</v>
      </c>
      <c r="Y74" s="204">
        <v>365</v>
      </c>
      <c r="Z74" s="207">
        <v>85</v>
      </c>
      <c r="AA74" s="196"/>
      <c r="AB74" s="211">
        <f t="shared" si="51"/>
        <v>249999.99999999997</v>
      </c>
      <c r="AC74" s="211">
        <f t="shared" si="52"/>
        <v>301652.89256198343</v>
      </c>
      <c r="AD74" s="211">
        <f t="shared" si="53"/>
        <v>303571.42857142852</v>
      </c>
      <c r="AJ74" s="170">
        <v>-72.22</v>
      </c>
      <c r="AK74" s="170">
        <v>23.31</v>
      </c>
      <c r="AL74" s="170">
        <v>16.440000000000001</v>
      </c>
      <c r="AN74" s="170">
        <f t="shared" si="54"/>
        <v>0</v>
      </c>
    </row>
    <row r="75" spans="1:40" ht="26">
      <c r="A75" s="172" t="s">
        <v>63</v>
      </c>
      <c r="B75" s="172" t="s">
        <v>63</v>
      </c>
      <c r="C75" s="196"/>
      <c r="D75" s="195">
        <f t="shared" si="44"/>
        <v>1</v>
      </c>
      <c r="E75" s="195">
        <f t="shared" si="22"/>
        <v>3</v>
      </c>
      <c r="F75" s="195">
        <f t="shared" si="23"/>
        <v>3</v>
      </c>
      <c r="G75" s="196"/>
      <c r="H75" s="211">
        <f t="shared" si="45"/>
        <v>0</v>
      </c>
      <c r="I75" s="211">
        <f t="shared" si="46"/>
        <v>1</v>
      </c>
      <c r="J75" s="211">
        <f t="shared" si="47"/>
        <v>1</v>
      </c>
      <c r="K75" s="196"/>
      <c r="L75" s="211">
        <f t="shared" si="48"/>
        <v>0</v>
      </c>
      <c r="M75" s="211">
        <f t="shared" si="49"/>
        <v>0</v>
      </c>
      <c r="N75" s="211">
        <f t="shared" si="50"/>
        <v>0</v>
      </c>
      <c r="O75" s="196"/>
      <c r="P75" s="201">
        <v>5</v>
      </c>
      <c r="Q75" s="204">
        <v>143</v>
      </c>
      <c r="R75" s="207">
        <v>33</v>
      </c>
      <c r="S75" s="196"/>
      <c r="T75" s="196"/>
      <c r="U75" s="196"/>
      <c r="V75" s="196"/>
      <c r="W75" s="196"/>
      <c r="X75" s="213">
        <v>10</v>
      </c>
      <c r="Y75" s="204">
        <v>240</v>
      </c>
      <c r="Z75" s="207">
        <v>55</v>
      </c>
      <c r="AA75" s="196"/>
      <c r="AB75" s="211">
        <f t="shared" si="51"/>
        <v>200000</v>
      </c>
      <c r="AC75" s="211">
        <f t="shared" si="52"/>
        <v>167832.16783216782</v>
      </c>
      <c r="AD75" s="211">
        <f t="shared" si="53"/>
        <v>166666.66666666663</v>
      </c>
      <c r="AJ75" s="170">
        <v>-41.18</v>
      </c>
      <c r="AK75" s="170">
        <v>152.63</v>
      </c>
      <c r="AL75" s="170">
        <v>66.67</v>
      </c>
      <c r="AN75" s="170">
        <f t="shared" si="54"/>
        <v>0</v>
      </c>
    </row>
    <row r="76" spans="1:40" ht="26">
      <c r="A76" s="172" t="s">
        <v>64</v>
      </c>
      <c r="B76" s="172" t="s">
        <v>64</v>
      </c>
      <c r="C76" s="196"/>
      <c r="D76" s="195">
        <f t="shared" si="44"/>
        <v>3</v>
      </c>
      <c r="E76" s="195">
        <f t="shared" si="22"/>
        <v>3</v>
      </c>
      <c r="F76" s="195">
        <f t="shared" si="23"/>
        <v>3</v>
      </c>
      <c r="G76" s="196"/>
      <c r="H76" s="211">
        <f t="shared" si="45"/>
        <v>1</v>
      </c>
      <c r="I76" s="211">
        <f t="shared" si="46"/>
        <v>1</v>
      </c>
      <c r="J76" s="211">
        <f t="shared" si="47"/>
        <v>1</v>
      </c>
      <c r="K76" s="196"/>
      <c r="L76" s="211">
        <f t="shared" si="48"/>
        <v>0</v>
      </c>
      <c r="M76" s="211">
        <f t="shared" si="49"/>
        <v>0</v>
      </c>
      <c r="N76" s="211">
        <f t="shared" si="50"/>
        <v>0</v>
      </c>
      <c r="O76" s="196"/>
      <c r="P76" s="201">
        <v>13</v>
      </c>
      <c r="Q76" s="204">
        <v>116</v>
      </c>
      <c r="R76" s="207">
        <v>28</v>
      </c>
      <c r="S76" s="196"/>
      <c r="T76" s="196"/>
      <c r="U76" s="196"/>
      <c r="V76" s="196"/>
      <c r="W76" s="196"/>
      <c r="X76" s="213">
        <v>45</v>
      </c>
      <c r="Y76" s="204">
        <v>385</v>
      </c>
      <c r="Z76" s="207">
        <v>90</v>
      </c>
      <c r="AA76" s="196"/>
      <c r="AB76" s="211">
        <f t="shared" si="51"/>
        <v>346153.84615384613</v>
      </c>
      <c r="AC76" s="211">
        <f t="shared" si="52"/>
        <v>331896.55172413791</v>
      </c>
      <c r="AD76" s="211">
        <f t="shared" si="53"/>
        <v>321428.57142857142</v>
      </c>
      <c r="AJ76" s="170">
        <v>136.84</v>
      </c>
      <c r="AK76" s="170">
        <v>92.5</v>
      </c>
      <c r="AL76" s="170">
        <v>42.86</v>
      </c>
      <c r="AN76" s="170">
        <f t="shared" si="54"/>
        <v>0</v>
      </c>
    </row>
    <row r="77" spans="1:40" ht="26">
      <c r="A77" s="172" t="s">
        <v>65</v>
      </c>
      <c r="B77" s="172" t="s">
        <v>65</v>
      </c>
      <c r="C77" s="196"/>
      <c r="D77" s="195">
        <f t="shared" si="44"/>
        <v>1</v>
      </c>
      <c r="E77" s="195">
        <f t="shared" si="22"/>
        <v>3</v>
      </c>
      <c r="F77" s="195">
        <f t="shared" si="23"/>
        <v>3</v>
      </c>
      <c r="G77" s="196"/>
      <c r="H77" s="211">
        <f t="shared" si="45"/>
        <v>0</v>
      </c>
      <c r="I77" s="211">
        <f t="shared" si="46"/>
        <v>1</v>
      </c>
      <c r="J77" s="211">
        <f t="shared" si="47"/>
        <v>1</v>
      </c>
      <c r="K77" s="196"/>
      <c r="L77" s="211">
        <f t="shared" si="48"/>
        <v>0</v>
      </c>
      <c r="M77" s="211">
        <f t="shared" si="49"/>
        <v>0</v>
      </c>
      <c r="N77" s="211">
        <f t="shared" si="50"/>
        <v>0</v>
      </c>
      <c r="O77" s="196"/>
      <c r="P77" s="201">
        <v>10</v>
      </c>
      <c r="Q77" s="204">
        <v>119</v>
      </c>
      <c r="R77" s="207">
        <v>26</v>
      </c>
      <c r="S77" s="196"/>
      <c r="T77" s="196"/>
      <c r="U77" s="196"/>
      <c r="V77" s="196"/>
      <c r="W77" s="196"/>
      <c r="X77" s="213">
        <v>30</v>
      </c>
      <c r="Y77" s="204">
        <v>330</v>
      </c>
      <c r="Z77" s="207">
        <v>80</v>
      </c>
      <c r="AA77" s="196"/>
      <c r="AB77" s="211">
        <f t="shared" si="51"/>
        <v>300000</v>
      </c>
      <c r="AC77" s="211">
        <f t="shared" si="52"/>
        <v>277310.92436974787</v>
      </c>
      <c r="AD77" s="211">
        <f t="shared" si="53"/>
        <v>307692.30769230763</v>
      </c>
      <c r="AJ77" s="170">
        <v>-28.57</v>
      </c>
      <c r="AK77" s="170">
        <v>101.22</v>
      </c>
      <c r="AL77" s="170">
        <v>175.86</v>
      </c>
      <c r="AN77" s="170">
        <f t="shared" si="54"/>
        <v>0</v>
      </c>
    </row>
    <row r="78" spans="1:40" ht="26">
      <c r="A78" s="172" t="s">
        <v>66</v>
      </c>
      <c r="B78" s="172" t="s">
        <v>66</v>
      </c>
      <c r="C78" s="196"/>
      <c r="D78" s="195">
        <f t="shared" si="44"/>
        <v>3</v>
      </c>
      <c r="E78" s="195">
        <f t="shared" si="22"/>
        <v>3</v>
      </c>
      <c r="F78" s="195">
        <f t="shared" si="23"/>
        <v>3</v>
      </c>
      <c r="G78" s="196"/>
      <c r="H78" s="211">
        <f t="shared" si="45"/>
        <v>1</v>
      </c>
      <c r="I78" s="211">
        <f t="shared" si="46"/>
        <v>1</v>
      </c>
      <c r="J78" s="211">
        <f t="shared" si="47"/>
        <v>1</v>
      </c>
      <c r="K78" s="196"/>
      <c r="L78" s="211">
        <f t="shared" si="48"/>
        <v>0</v>
      </c>
      <c r="M78" s="211">
        <f t="shared" si="49"/>
        <v>0</v>
      </c>
      <c r="N78" s="211">
        <f t="shared" si="50"/>
        <v>0</v>
      </c>
      <c r="O78" s="196"/>
      <c r="P78" s="201">
        <v>9</v>
      </c>
      <c r="Q78" s="204">
        <v>110</v>
      </c>
      <c r="R78" s="207">
        <v>28</v>
      </c>
      <c r="S78" s="196"/>
      <c r="T78" s="196"/>
      <c r="U78" s="196"/>
      <c r="V78" s="196"/>
      <c r="W78" s="196"/>
      <c r="X78" s="213">
        <v>15</v>
      </c>
      <c r="Y78" s="204">
        <v>215</v>
      </c>
      <c r="Z78" s="207">
        <v>55</v>
      </c>
      <c r="AA78" s="196"/>
      <c r="AB78" s="211">
        <f t="shared" si="51"/>
        <v>166666.66666666666</v>
      </c>
      <c r="AC78" s="211">
        <f t="shared" si="52"/>
        <v>195454.54545454544</v>
      </c>
      <c r="AD78" s="211">
        <f t="shared" si="53"/>
        <v>196428.57142857142</v>
      </c>
      <c r="AJ78" s="170">
        <v>87.5</v>
      </c>
      <c r="AK78" s="170">
        <v>216.18</v>
      </c>
      <c r="AL78" s="170">
        <v>96.43</v>
      </c>
      <c r="AN78" s="170">
        <f t="shared" si="54"/>
        <v>0</v>
      </c>
    </row>
    <row r="79" spans="1:40" ht="26">
      <c r="A79" s="187" t="s">
        <v>67</v>
      </c>
      <c r="B79" s="173" t="s">
        <v>67</v>
      </c>
      <c r="C79" s="196"/>
      <c r="D79" s="195">
        <f t="shared" si="44"/>
        <v>4</v>
      </c>
      <c r="E79" s="195">
        <f t="shared" si="22"/>
        <v>3</v>
      </c>
      <c r="F79" s="195">
        <f t="shared" si="23"/>
        <v>4</v>
      </c>
      <c r="G79" s="196"/>
      <c r="H79" s="211">
        <f t="shared" si="45"/>
        <v>1</v>
      </c>
      <c r="I79" s="211">
        <f t="shared" si="46"/>
        <v>1</v>
      </c>
      <c r="J79" s="211">
        <f t="shared" si="47"/>
        <v>1</v>
      </c>
      <c r="K79" s="196"/>
      <c r="L79" s="211">
        <f t="shared" si="48"/>
        <v>1</v>
      </c>
      <c r="M79" s="211">
        <f t="shared" si="49"/>
        <v>0</v>
      </c>
      <c r="N79" s="211">
        <f t="shared" si="50"/>
        <v>1</v>
      </c>
      <c r="O79" s="196"/>
      <c r="P79" s="201">
        <v>18</v>
      </c>
      <c r="Q79" s="204">
        <v>140</v>
      </c>
      <c r="R79" s="207">
        <v>38</v>
      </c>
      <c r="S79" s="196"/>
      <c r="T79" s="196"/>
      <c r="U79" s="196"/>
      <c r="V79" s="196"/>
      <c r="W79" s="196"/>
      <c r="X79" s="213">
        <v>145</v>
      </c>
      <c r="Y79" s="204">
        <v>1135</v>
      </c>
      <c r="Z79" s="207">
        <v>320</v>
      </c>
      <c r="AA79" s="196"/>
      <c r="AB79" s="211">
        <f t="shared" si="51"/>
        <v>805555.5555555555</v>
      </c>
      <c r="AC79" s="211">
        <f t="shared" si="52"/>
        <v>810714.28571428556</v>
      </c>
      <c r="AD79" s="211">
        <f t="shared" si="53"/>
        <v>842105.26315789472</v>
      </c>
      <c r="AJ79" s="170">
        <v>93.33</v>
      </c>
      <c r="AK79" s="170">
        <v>209.26</v>
      </c>
      <c r="AL79" s="170">
        <v>133.58000000000001</v>
      </c>
      <c r="AN79" s="170">
        <f t="shared" si="54"/>
        <v>1</v>
      </c>
    </row>
    <row r="80" spans="1:40" ht="26">
      <c r="A80" s="172" t="s">
        <v>68</v>
      </c>
      <c r="B80" s="172" t="s">
        <v>68</v>
      </c>
      <c r="C80" s="196"/>
      <c r="D80" s="195">
        <f t="shared" si="44"/>
        <v>4</v>
      </c>
      <c r="E80" s="195">
        <f t="shared" si="22"/>
        <v>4</v>
      </c>
      <c r="F80" s="195">
        <f t="shared" si="23"/>
        <v>3</v>
      </c>
      <c r="G80" s="196"/>
      <c r="H80" s="211">
        <f t="shared" si="45"/>
        <v>1</v>
      </c>
      <c r="I80" s="211">
        <f t="shared" si="46"/>
        <v>1</v>
      </c>
      <c r="J80" s="211">
        <f t="shared" si="47"/>
        <v>1</v>
      </c>
      <c r="K80" s="196"/>
      <c r="L80" s="211">
        <f t="shared" si="48"/>
        <v>1</v>
      </c>
      <c r="M80" s="211">
        <f t="shared" si="49"/>
        <v>1</v>
      </c>
      <c r="N80" s="211">
        <f t="shared" si="50"/>
        <v>0</v>
      </c>
      <c r="O80" s="196"/>
      <c r="P80" s="201">
        <v>68</v>
      </c>
      <c r="Q80" s="204">
        <v>400</v>
      </c>
      <c r="R80" s="207">
        <v>33</v>
      </c>
      <c r="S80" s="196"/>
      <c r="T80" s="196"/>
      <c r="U80" s="196"/>
      <c r="V80" s="196"/>
      <c r="W80" s="196"/>
      <c r="X80" s="213">
        <v>175</v>
      </c>
      <c r="Y80" s="204">
        <v>985</v>
      </c>
      <c r="Z80" s="207">
        <v>85</v>
      </c>
      <c r="AA80" s="196"/>
      <c r="AB80" s="211">
        <f t="shared" si="51"/>
        <v>257352.94117647057</v>
      </c>
      <c r="AC80" s="211">
        <f t="shared" si="52"/>
        <v>246250</v>
      </c>
      <c r="AD80" s="211">
        <f t="shared" si="53"/>
        <v>257575.75757575754</v>
      </c>
      <c r="AJ80" s="170">
        <v>186.89</v>
      </c>
      <c r="AK80" s="170">
        <v>145.02000000000001</v>
      </c>
      <c r="AL80" s="170">
        <v>34.92</v>
      </c>
      <c r="AN80" s="170">
        <f t="shared" si="54"/>
        <v>1</v>
      </c>
    </row>
    <row r="81" spans="1:40" ht="26">
      <c r="A81" s="172" t="s">
        <v>69</v>
      </c>
      <c r="B81" s="172" t="s">
        <v>69</v>
      </c>
      <c r="C81" s="196"/>
      <c r="D81" s="195">
        <f t="shared" si="44"/>
        <v>1</v>
      </c>
      <c r="E81" s="195">
        <f t="shared" si="22"/>
        <v>3</v>
      </c>
      <c r="F81" s="195">
        <f t="shared" si="23"/>
        <v>3</v>
      </c>
      <c r="G81" s="196"/>
      <c r="H81" s="211">
        <f t="shared" si="45"/>
        <v>0</v>
      </c>
      <c r="I81" s="211">
        <f t="shared" si="46"/>
        <v>1</v>
      </c>
      <c r="J81" s="211">
        <f t="shared" si="47"/>
        <v>1</v>
      </c>
      <c r="K81" s="196"/>
      <c r="L81" s="211">
        <f t="shared" si="48"/>
        <v>0</v>
      </c>
      <c r="M81" s="211">
        <f t="shared" si="49"/>
        <v>0</v>
      </c>
      <c r="N81" s="211">
        <f t="shared" si="50"/>
        <v>0</v>
      </c>
      <c r="O81" s="196"/>
      <c r="P81" s="201">
        <v>12</v>
      </c>
      <c r="Q81" s="204">
        <v>118</v>
      </c>
      <c r="R81" s="207">
        <v>33</v>
      </c>
      <c r="S81" s="196"/>
      <c r="T81" s="196"/>
      <c r="U81" s="196"/>
      <c r="V81" s="196"/>
      <c r="W81" s="196"/>
      <c r="X81" s="213">
        <v>20</v>
      </c>
      <c r="Y81" s="204">
        <v>205</v>
      </c>
      <c r="Z81" s="207">
        <v>60</v>
      </c>
      <c r="AA81" s="196"/>
      <c r="AB81" s="211">
        <f t="shared" si="51"/>
        <v>166666.66666666666</v>
      </c>
      <c r="AC81" s="211">
        <f t="shared" si="52"/>
        <v>173728.81355932204</v>
      </c>
      <c r="AD81" s="211">
        <f t="shared" si="53"/>
        <v>181818.18181818179</v>
      </c>
      <c r="AJ81" s="170">
        <v>-35.479999999999997</v>
      </c>
      <c r="AK81" s="170">
        <v>88.07</v>
      </c>
      <c r="AL81" s="170">
        <v>106.9</v>
      </c>
      <c r="AN81" s="170">
        <f t="shared" si="54"/>
        <v>0</v>
      </c>
    </row>
    <row r="82" spans="1:40" ht="26">
      <c r="A82" s="172" t="s">
        <v>70</v>
      </c>
      <c r="B82" s="172" t="s">
        <v>70</v>
      </c>
      <c r="C82" s="196"/>
      <c r="D82" s="195">
        <f t="shared" si="44"/>
        <v>1</v>
      </c>
      <c r="E82" s="195">
        <f t="shared" si="22"/>
        <v>3</v>
      </c>
      <c r="F82" s="195">
        <f t="shared" si="23"/>
        <v>3</v>
      </c>
      <c r="G82" s="196"/>
      <c r="H82" s="211">
        <f t="shared" si="45"/>
        <v>0</v>
      </c>
      <c r="I82" s="211">
        <f t="shared" si="46"/>
        <v>1</v>
      </c>
      <c r="J82" s="211">
        <f t="shared" si="47"/>
        <v>1</v>
      </c>
      <c r="K82" s="196"/>
      <c r="L82" s="211">
        <f t="shared" si="48"/>
        <v>0</v>
      </c>
      <c r="M82" s="211">
        <f t="shared" si="49"/>
        <v>0</v>
      </c>
      <c r="N82" s="211">
        <f t="shared" si="50"/>
        <v>0</v>
      </c>
      <c r="O82" s="196"/>
      <c r="P82" s="201">
        <v>4</v>
      </c>
      <c r="Q82" s="204">
        <v>163</v>
      </c>
      <c r="R82" s="207">
        <v>29</v>
      </c>
      <c r="S82" s="196"/>
      <c r="T82" s="196"/>
      <c r="U82" s="196"/>
      <c r="V82" s="196"/>
      <c r="W82" s="196"/>
      <c r="X82" s="213">
        <v>10</v>
      </c>
      <c r="Y82" s="204">
        <v>445</v>
      </c>
      <c r="Z82" s="207">
        <v>80</v>
      </c>
      <c r="AA82" s="196"/>
      <c r="AB82" s="211">
        <f t="shared" si="51"/>
        <v>249999.99999999997</v>
      </c>
      <c r="AC82" s="211">
        <f t="shared" si="52"/>
        <v>273006.13496932515</v>
      </c>
      <c r="AD82" s="211">
        <f t="shared" si="53"/>
        <v>275862.06896551722</v>
      </c>
      <c r="AJ82" s="170">
        <v>-52.38</v>
      </c>
      <c r="AK82" s="170">
        <v>93.48</v>
      </c>
      <c r="AL82" s="170">
        <v>63.27</v>
      </c>
      <c r="AN82" s="170">
        <f t="shared" si="54"/>
        <v>0</v>
      </c>
    </row>
    <row r="83" spans="1:40" ht="26">
      <c r="A83" s="172" t="s">
        <v>71</v>
      </c>
      <c r="B83" s="172" t="s">
        <v>71</v>
      </c>
      <c r="C83" s="196"/>
      <c r="D83" s="195">
        <f t="shared" si="44"/>
        <v>1</v>
      </c>
      <c r="E83" s="195">
        <f t="shared" ref="E83:E146" si="55">IF(AND(I83=0, M83=0), 1, IF(AND(M83=1, I83=0), 2, IF(AND(M83=0,  I83=1), 3, IF(AND(M83=1, I83=1), 4))))</f>
        <v>3</v>
      </c>
      <c r="F83" s="195">
        <f t="shared" ref="F83:F146" si="56">IF(AND(J83=0, N83=0), 1, IF(AND(N83=1, J83=0), 2, IF(AND(N83=0,  J83=1), 3, IF(AND(N83=1, J83=1), 4))))</f>
        <v>3</v>
      </c>
      <c r="G83" s="196"/>
      <c r="H83" s="211">
        <f t="shared" si="45"/>
        <v>0</v>
      </c>
      <c r="I83" s="211">
        <f t="shared" si="46"/>
        <v>1</v>
      </c>
      <c r="J83" s="211">
        <f t="shared" si="47"/>
        <v>1</v>
      </c>
      <c r="K83" s="196"/>
      <c r="L83" s="211">
        <f t="shared" si="48"/>
        <v>0</v>
      </c>
      <c r="M83" s="211">
        <f t="shared" si="49"/>
        <v>0</v>
      </c>
      <c r="N83" s="211">
        <f t="shared" si="50"/>
        <v>0</v>
      </c>
      <c r="O83" s="196"/>
      <c r="P83" s="201">
        <v>11</v>
      </c>
      <c r="Q83" s="204">
        <v>114</v>
      </c>
      <c r="R83" s="207">
        <v>31</v>
      </c>
      <c r="S83" s="196"/>
      <c r="T83" s="196"/>
      <c r="U83" s="196"/>
      <c r="V83" s="196"/>
      <c r="W83" s="196"/>
      <c r="X83" s="213">
        <v>55</v>
      </c>
      <c r="Y83" s="204">
        <v>615</v>
      </c>
      <c r="Z83" s="207">
        <v>170</v>
      </c>
      <c r="AA83" s="196"/>
      <c r="AB83" s="211">
        <f t="shared" si="51"/>
        <v>500000</v>
      </c>
      <c r="AC83" s="211">
        <f t="shared" si="52"/>
        <v>539473.68421052629</v>
      </c>
      <c r="AD83" s="211">
        <f t="shared" si="53"/>
        <v>548387.09677419357</v>
      </c>
      <c r="AJ83" s="170">
        <v>-64.05</v>
      </c>
      <c r="AK83" s="170">
        <v>83.04</v>
      </c>
      <c r="AL83" s="170">
        <v>46.55</v>
      </c>
      <c r="AN83" s="170">
        <f t="shared" si="54"/>
        <v>0</v>
      </c>
    </row>
    <row r="84" spans="1:40" ht="26">
      <c r="A84" s="172" t="s">
        <v>72</v>
      </c>
      <c r="B84" s="172" t="s">
        <v>72</v>
      </c>
      <c r="C84" s="196"/>
      <c r="D84" s="195">
        <f t="shared" si="44"/>
        <v>4</v>
      </c>
      <c r="E84" s="195">
        <f t="shared" si="55"/>
        <v>3</v>
      </c>
      <c r="F84" s="195">
        <f t="shared" si="56"/>
        <v>4</v>
      </c>
      <c r="G84" s="196"/>
      <c r="H84" s="211">
        <f t="shared" si="45"/>
        <v>1</v>
      </c>
      <c r="I84" s="211">
        <f t="shared" si="46"/>
        <v>1</v>
      </c>
      <c r="J84" s="211">
        <f t="shared" si="47"/>
        <v>1</v>
      </c>
      <c r="K84" s="196"/>
      <c r="L84" s="211">
        <f t="shared" si="48"/>
        <v>1</v>
      </c>
      <c r="M84" s="211">
        <f t="shared" si="49"/>
        <v>0</v>
      </c>
      <c r="N84" s="211">
        <f t="shared" si="50"/>
        <v>1</v>
      </c>
      <c r="O84" s="196"/>
      <c r="P84" s="201">
        <v>24</v>
      </c>
      <c r="Q84" s="204">
        <v>145</v>
      </c>
      <c r="R84" s="207">
        <v>44</v>
      </c>
      <c r="S84" s="196"/>
      <c r="T84" s="196"/>
      <c r="U84" s="196"/>
      <c r="V84" s="196"/>
      <c r="W84" s="196"/>
      <c r="X84" s="213">
        <v>65</v>
      </c>
      <c r="Y84" s="204">
        <v>380</v>
      </c>
      <c r="Z84" s="207">
        <v>115</v>
      </c>
      <c r="AA84" s="196"/>
      <c r="AB84" s="211">
        <f t="shared" si="51"/>
        <v>270833.33333333331</v>
      </c>
      <c r="AC84" s="211">
        <f t="shared" si="52"/>
        <v>262068.96551724136</v>
      </c>
      <c r="AD84" s="211">
        <f t="shared" si="53"/>
        <v>261363.63636363635</v>
      </c>
      <c r="AJ84" s="170">
        <v>170.83</v>
      </c>
      <c r="AK84" s="170">
        <v>127.54</v>
      </c>
      <c r="AL84" s="170">
        <v>422.73</v>
      </c>
      <c r="AN84" s="170">
        <f t="shared" si="54"/>
        <v>1</v>
      </c>
    </row>
    <row r="85" spans="1:40" ht="26">
      <c r="A85" s="172" t="s">
        <v>73</v>
      </c>
      <c r="B85" s="172" t="s">
        <v>73</v>
      </c>
      <c r="C85" s="196"/>
      <c r="D85" s="195">
        <f t="shared" si="44"/>
        <v>3</v>
      </c>
      <c r="E85" s="195">
        <f t="shared" si="55"/>
        <v>3</v>
      </c>
      <c r="F85" s="195">
        <f t="shared" si="56"/>
        <v>3</v>
      </c>
      <c r="G85" s="196"/>
      <c r="H85" s="211">
        <f t="shared" si="45"/>
        <v>1</v>
      </c>
      <c r="I85" s="211">
        <f t="shared" si="46"/>
        <v>1</v>
      </c>
      <c r="J85" s="211">
        <f t="shared" si="47"/>
        <v>1</v>
      </c>
      <c r="K85" s="196"/>
      <c r="L85" s="211">
        <f t="shared" si="48"/>
        <v>0</v>
      </c>
      <c r="M85" s="211">
        <f t="shared" si="49"/>
        <v>0</v>
      </c>
      <c r="N85" s="211">
        <f t="shared" si="50"/>
        <v>0</v>
      </c>
      <c r="O85" s="196"/>
      <c r="P85" s="201">
        <v>8</v>
      </c>
      <c r="Q85" s="204">
        <v>102</v>
      </c>
      <c r="R85" s="207">
        <v>21</v>
      </c>
      <c r="S85" s="196"/>
      <c r="T85" s="196"/>
      <c r="U85" s="196"/>
      <c r="V85" s="196"/>
      <c r="W85" s="196"/>
      <c r="X85" s="213">
        <v>45</v>
      </c>
      <c r="Y85" s="204">
        <v>545</v>
      </c>
      <c r="Z85" s="207">
        <v>120</v>
      </c>
      <c r="AA85" s="196"/>
      <c r="AB85" s="211">
        <f t="shared" si="51"/>
        <v>562500</v>
      </c>
      <c r="AC85" s="211">
        <f t="shared" si="52"/>
        <v>534313.72549019603</v>
      </c>
      <c r="AD85" s="211">
        <f t="shared" si="53"/>
        <v>571428.57142857136</v>
      </c>
      <c r="AJ85" s="170">
        <v>87.5</v>
      </c>
      <c r="AK85" s="170">
        <v>43.04</v>
      </c>
      <c r="AL85" s="170">
        <v>0.84</v>
      </c>
      <c r="AN85" s="170">
        <f t="shared" si="54"/>
        <v>0</v>
      </c>
    </row>
    <row r="86" spans="1:40" ht="26">
      <c r="A86" s="188"/>
      <c r="B86" s="170"/>
      <c r="C86" s="194"/>
      <c r="D86" s="195"/>
      <c r="E86" s="195"/>
      <c r="F86" s="195"/>
      <c r="G86" s="194"/>
      <c r="H86" s="211"/>
      <c r="I86" s="211"/>
      <c r="J86" s="211"/>
      <c r="K86" s="194"/>
      <c r="L86" s="211"/>
      <c r="M86" s="194"/>
      <c r="N86" s="194"/>
      <c r="O86" s="194"/>
      <c r="P86" s="202"/>
      <c r="Q86" s="205"/>
      <c r="R86" s="208"/>
      <c r="S86" s="196"/>
      <c r="T86" s="196"/>
      <c r="U86" s="196"/>
      <c r="V86" s="196"/>
      <c r="W86" s="196"/>
      <c r="X86" s="214"/>
      <c r="Y86" s="205"/>
      <c r="Z86" s="208"/>
      <c r="AA86" s="196"/>
      <c r="AB86" s="211"/>
      <c r="AC86" s="211"/>
      <c r="AD86" s="211"/>
      <c r="AN86" s="170"/>
    </row>
    <row r="87" spans="1:40" ht="26">
      <c r="A87" s="170"/>
      <c r="B87" s="170"/>
      <c r="C87" s="194"/>
      <c r="D87" s="195"/>
      <c r="E87" s="195"/>
      <c r="F87" s="195"/>
      <c r="G87" s="194"/>
      <c r="H87" s="211"/>
      <c r="I87" s="211"/>
      <c r="J87" s="211"/>
      <c r="K87" s="194"/>
      <c r="L87" s="211"/>
      <c r="M87" s="194"/>
      <c r="N87" s="194"/>
      <c r="O87" s="194"/>
      <c r="AN87" s="170"/>
    </row>
    <row r="88" spans="1:40" ht="26">
      <c r="A88" s="170"/>
      <c r="B88" s="170"/>
      <c r="C88" s="194"/>
      <c r="D88" s="195"/>
      <c r="E88" s="195"/>
      <c r="F88" s="195"/>
      <c r="G88" s="194"/>
      <c r="H88" s="211"/>
      <c r="I88" s="211"/>
      <c r="J88" s="211"/>
      <c r="K88" s="194"/>
      <c r="L88" s="211"/>
      <c r="M88" s="194"/>
      <c r="N88" s="194"/>
      <c r="O88" s="194"/>
      <c r="AN88" s="170"/>
    </row>
    <row r="89" spans="1:40" ht="26">
      <c r="A89" s="170"/>
      <c r="B89" s="170"/>
      <c r="C89" s="194"/>
      <c r="D89" s="195"/>
      <c r="E89" s="195"/>
      <c r="F89" s="195"/>
      <c r="G89" s="194"/>
      <c r="H89" s="211"/>
      <c r="I89" s="211"/>
      <c r="J89" s="211"/>
      <c r="K89" s="194"/>
      <c r="L89" s="211"/>
      <c r="M89" s="194"/>
      <c r="N89" s="194"/>
      <c r="O89" s="194"/>
      <c r="AJ89" s="170"/>
      <c r="AK89" s="170"/>
      <c r="AL89" s="170"/>
      <c r="AN89" s="170"/>
    </row>
    <row r="90" spans="1:40" ht="26">
      <c r="A90" s="176" t="s">
        <v>5</v>
      </c>
      <c r="B90" s="176" t="s">
        <v>5</v>
      </c>
      <c r="C90" s="197"/>
      <c r="D90" s="195">
        <f t="shared" si="44"/>
        <v>3</v>
      </c>
      <c r="E90" s="195">
        <f t="shared" si="55"/>
        <v>3</v>
      </c>
      <c r="F90" s="195">
        <f t="shared" si="56"/>
        <v>3</v>
      </c>
      <c r="G90" s="197"/>
      <c r="H90" s="211">
        <f t="shared" ref="H90:H98" si="57">IF(AJ90&gt;0, 1, 0)</f>
        <v>1</v>
      </c>
      <c r="I90" s="211">
        <f t="shared" ref="I90:I98" si="58">IF(AK90&gt;0, 1, 0)</f>
        <v>1</v>
      </c>
      <c r="J90" s="211">
        <f t="shared" ref="J90:J98" si="59">IF(AL90&gt;0, 1, 0)</f>
        <v>1</v>
      </c>
      <c r="K90" s="197"/>
      <c r="L90" s="211">
        <f t="shared" ref="L90:L98" si="60">IF(T90&gt;$AF$3, 1, 0)</f>
        <v>0</v>
      </c>
      <c r="M90" s="211">
        <f t="shared" ref="M90:M98" si="61">IF(U90&gt;$AG$3, 1, 0)</f>
        <v>0</v>
      </c>
      <c r="N90" s="211">
        <f t="shared" ref="N90:N98" si="62">IF(V90&gt;$AH$3, 1, 0)</f>
        <v>0</v>
      </c>
      <c r="O90" s="197"/>
      <c r="P90" s="200">
        <v>11</v>
      </c>
      <c r="Q90" s="203">
        <v>135</v>
      </c>
      <c r="R90" s="206">
        <v>27</v>
      </c>
      <c r="S90" s="194"/>
      <c r="T90" s="200">
        <v>11</v>
      </c>
      <c r="U90" s="203">
        <v>135</v>
      </c>
      <c r="V90" s="206">
        <v>27</v>
      </c>
      <c r="W90" s="194"/>
      <c r="X90" s="212">
        <v>640</v>
      </c>
      <c r="Y90" s="203">
        <v>8090</v>
      </c>
      <c r="Z90" s="206">
        <v>1610</v>
      </c>
      <c r="AA90" s="194"/>
      <c r="AB90" s="195">
        <f t="shared" ref="AB90:AB101" si="63">X90/(P90*0.00001)</f>
        <v>5818181.8181818184</v>
      </c>
      <c r="AC90" s="195">
        <f t="shared" ref="AC90:AC101" si="64">Y90/(Q90*0.00001)</f>
        <v>5992592.5925925924</v>
      </c>
      <c r="AD90" s="195">
        <f t="shared" ref="AD90:AD101" si="65">Z90/(R90*0.00001)</f>
        <v>5962962.9629629627</v>
      </c>
      <c r="AJ90" s="170">
        <v>108.47</v>
      </c>
      <c r="AK90" s="170">
        <v>211.71</v>
      </c>
      <c r="AL90" s="170">
        <v>111.92</v>
      </c>
      <c r="AN90" s="170">
        <f t="shared" ref="AN90:AN131" si="66">IF(P90&gt;$AF$3, 1, 0)</f>
        <v>0</v>
      </c>
    </row>
    <row r="91" spans="1:40" ht="26">
      <c r="A91" s="173" t="s">
        <v>246</v>
      </c>
      <c r="B91" s="174" t="s">
        <v>144</v>
      </c>
      <c r="C91" s="194"/>
      <c r="D91" s="195">
        <f t="shared" si="44"/>
        <v>4</v>
      </c>
      <c r="E91" s="195">
        <f t="shared" si="55"/>
        <v>3</v>
      </c>
      <c r="F91" s="195">
        <f t="shared" si="56"/>
        <v>3</v>
      </c>
      <c r="G91" s="194"/>
      <c r="H91" s="211">
        <f t="shared" si="57"/>
        <v>1</v>
      </c>
      <c r="I91" s="211">
        <f t="shared" si="58"/>
        <v>1</v>
      </c>
      <c r="J91" s="211">
        <f t="shared" si="59"/>
        <v>1</v>
      </c>
      <c r="K91" s="194"/>
      <c r="L91" s="211">
        <f t="shared" si="60"/>
        <v>1</v>
      </c>
      <c r="M91" s="211">
        <f t="shared" si="61"/>
        <v>0</v>
      </c>
      <c r="N91" s="211">
        <f t="shared" si="62"/>
        <v>0</v>
      </c>
      <c r="O91" s="194"/>
      <c r="P91" s="201">
        <v>22</v>
      </c>
      <c r="Q91" s="204">
        <v>270</v>
      </c>
      <c r="R91" s="207">
        <v>32</v>
      </c>
      <c r="T91" s="194">
        <f>ROUND((X91+X93)/((AB91+AB93)*0.00001), 0)</f>
        <v>20</v>
      </c>
      <c r="U91" s="194">
        <f>ROUND((Y91+Y93)/((AC91+AC93)*0.00001), 0)</f>
        <v>202</v>
      </c>
      <c r="V91" s="194">
        <f>ROUND((Z91+Z93)/((AD91+AD93)*0.00001), 0)</f>
        <v>26</v>
      </c>
      <c r="W91" s="194"/>
      <c r="X91" s="213">
        <v>35</v>
      </c>
      <c r="Y91" s="204">
        <v>450</v>
      </c>
      <c r="Z91" s="207">
        <v>50</v>
      </c>
      <c r="AA91" s="194"/>
      <c r="AB91" s="211">
        <f t="shared" si="63"/>
        <v>159090.90909090909</v>
      </c>
      <c r="AC91" s="211">
        <f t="shared" si="64"/>
        <v>166666.66666666666</v>
      </c>
      <c r="AD91" s="211">
        <f t="shared" si="65"/>
        <v>156250</v>
      </c>
      <c r="AJ91" s="170">
        <v>650</v>
      </c>
      <c r="AK91" s="170">
        <v>370.9</v>
      </c>
      <c r="AL91" s="170">
        <v>111.54</v>
      </c>
      <c r="AN91" s="170">
        <f t="shared" si="66"/>
        <v>1</v>
      </c>
    </row>
    <row r="92" spans="1:40" ht="26">
      <c r="A92" s="172" t="s">
        <v>74</v>
      </c>
      <c r="B92" s="172" t="s">
        <v>74</v>
      </c>
      <c r="C92" s="196"/>
      <c r="D92" s="195">
        <f t="shared" si="44"/>
        <v>3</v>
      </c>
      <c r="E92" s="195">
        <f t="shared" si="55"/>
        <v>3</v>
      </c>
      <c r="F92" s="195">
        <f t="shared" si="56"/>
        <v>3</v>
      </c>
      <c r="G92" s="196"/>
      <c r="H92" s="211">
        <f t="shared" si="57"/>
        <v>1</v>
      </c>
      <c r="I92" s="211">
        <f t="shared" si="58"/>
        <v>1</v>
      </c>
      <c r="J92" s="211">
        <f t="shared" si="59"/>
        <v>1</v>
      </c>
      <c r="K92" s="196"/>
      <c r="L92" s="211">
        <f t="shared" si="60"/>
        <v>0</v>
      </c>
      <c r="M92" s="211">
        <f t="shared" si="61"/>
        <v>0</v>
      </c>
      <c r="N92" s="211">
        <f t="shared" si="62"/>
        <v>0</v>
      </c>
      <c r="O92" s="196"/>
      <c r="P92" s="201">
        <v>7</v>
      </c>
      <c r="Q92" s="204">
        <v>179</v>
      </c>
      <c r="R92" s="207">
        <v>33</v>
      </c>
      <c r="T92" s="201">
        <v>7</v>
      </c>
      <c r="U92" s="204">
        <v>179</v>
      </c>
      <c r="V92" s="207">
        <v>33</v>
      </c>
      <c r="W92" s="194"/>
      <c r="X92" s="213">
        <v>50</v>
      </c>
      <c r="Y92" s="204">
        <v>1150</v>
      </c>
      <c r="Z92" s="207">
        <v>210</v>
      </c>
      <c r="AA92" s="194"/>
      <c r="AB92" s="211">
        <f t="shared" si="63"/>
        <v>714285.7142857142</v>
      </c>
      <c r="AC92" s="211">
        <f t="shared" si="64"/>
        <v>642458.10055865918</v>
      </c>
      <c r="AD92" s="211">
        <f t="shared" si="65"/>
        <v>636363.63636363624</v>
      </c>
      <c r="AJ92" s="170">
        <v>117.39</v>
      </c>
      <c r="AK92" s="170">
        <v>179.13</v>
      </c>
      <c r="AL92" s="170">
        <v>114.29</v>
      </c>
      <c r="AN92" s="170">
        <f t="shared" si="66"/>
        <v>0</v>
      </c>
    </row>
    <row r="93" spans="1:40" ht="26">
      <c r="A93" s="173" t="s">
        <v>247</v>
      </c>
      <c r="B93" s="189" t="s">
        <v>75</v>
      </c>
      <c r="C93" s="194"/>
      <c r="D93" s="195">
        <f t="shared" si="44"/>
        <v>3</v>
      </c>
      <c r="E93" s="195">
        <f t="shared" si="55"/>
        <v>3</v>
      </c>
      <c r="F93" s="195">
        <f t="shared" si="56"/>
        <v>3</v>
      </c>
      <c r="G93" s="194"/>
      <c r="H93" s="211">
        <f t="shared" si="57"/>
        <v>1</v>
      </c>
      <c r="I93" s="211">
        <f t="shared" si="58"/>
        <v>1</v>
      </c>
      <c r="J93" s="211">
        <f t="shared" si="59"/>
        <v>1</v>
      </c>
      <c r="K93" s="194"/>
      <c r="L93" s="211">
        <f t="shared" si="60"/>
        <v>0</v>
      </c>
      <c r="M93" s="211">
        <f t="shared" si="61"/>
        <v>0</v>
      </c>
      <c r="N93" s="211">
        <f t="shared" si="62"/>
        <v>0</v>
      </c>
      <c r="O93" s="194"/>
      <c r="P93" s="201">
        <v>19</v>
      </c>
      <c r="Q93" s="204">
        <v>161</v>
      </c>
      <c r="R93" s="207">
        <v>23</v>
      </c>
      <c r="T93" s="194">
        <f>ROUND((X94+X99+X101)/((AB94+AB99+AB101)*0.00001), 0)</f>
        <v>9</v>
      </c>
      <c r="U93" s="194">
        <f>ROUND((Y94+Y99+Y101)/((AC94+AC99+AC101)*0.00001), 0)</f>
        <v>108</v>
      </c>
      <c r="V93" s="194">
        <f>ROUND((Z94+Z99+Z101)/((AD94+AD99+AD101)*0.00001), 0)</f>
        <v>27</v>
      </c>
      <c r="W93" s="194"/>
      <c r="X93" s="213">
        <v>55</v>
      </c>
      <c r="Y93" s="204">
        <v>440</v>
      </c>
      <c r="Z93" s="207">
        <v>60</v>
      </c>
      <c r="AA93" s="194"/>
      <c r="AB93" s="211">
        <f t="shared" si="63"/>
        <v>289473.68421052629</v>
      </c>
      <c r="AC93" s="211">
        <f t="shared" si="64"/>
        <v>273291.92546583852</v>
      </c>
      <c r="AD93" s="211">
        <f t="shared" si="65"/>
        <v>260869.5652173913</v>
      </c>
      <c r="AJ93" s="170">
        <v>63.37</v>
      </c>
      <c r="AK93" s="170">
        <v>231.31</v>
      </c>
      <c r="AL93" s="170">
        <v>160.87</v>
      </c>
      <c r="AN93" s="170">
        <f t="shared" si="66"/>
        <v>1</v>
      </c>
    </row>
    <row r="94" spans="1:40" ht="26">
      <c r="A94" s="187" t="s">
        <v>75</v>
      </c>
      <c r="B94" s="172" t="s">
        <v>76</v>
      </c>
      <c r="C94" s="196"/>
      <c r="D94" s="195">
        <f t="shared" si="44"/>
        <v>3</v>
      </c>
      <c r="E94" s="195">
        <f t="shared" si="55"/>
        <v>3</v>
      </c>
      <c r="F94" s="195">
        <f t="shared" si="56"/>
        <v>3</v>
      </c>
      <c r="G94" s="196"/>
      <c r="H94" s="211">
        <f t="shared" si="57"/>
        <v>1</v>
      </c>
      <c r="I94" s="211">
        <f t="shared" si="58"/>
        <v>1</v>
      </c>
      <c r="J94" s="211">
        <f t="shared" si="59"/>
        <v>1</v>
      </c>
      <c r="K94" s="196"/>
      <c r="L94" s="211">
        <f t="shared" si="60"/>
        <v>0</v>
      </c>
      <c r="M94" s="211">
        <f t="shared" si="61"/>
        <v>0</v>
      </c>
      <c r="N94" s="211">
        <f t="shared" si="62"/>
        <v>0</v>
      </c>
      <c r="O94" s="196"/>
      <c r="P94" s="201">
        <v>10</v>
      </c>
      <c r="Q94" s="204">
        <v>104</v>
      </c>
      <c r="R94" s="207">
        <v>28</v>
      </c>
      <c r="T94" s="201">
        <v>10</v>
      </c>
      <c r="U94" s="204">
        <v>114</v>
      </c>
      <c r="V94" s="207">
        <v>19</v>
      </c>
      <c r="W94" s="197"/>
      <c r="X94" s="213">
        <v>140</v>
      </c>
      <c r="Y94" s="204">
        <v>1455</v>
      </c>
      <c r="Z94" s="207">
        <v>395</v>
      </c>
      <c r="AA94" s="197"/>
      <c r="AB94" s="211">
        <f t="shared" si="63"/>
        <v>1400000</v>
      </c>
      <c r="AC94" s="211">
        <f t="shared" si="64"/>
        <v>1399038.4615384613</v>
      </c>
      <c r="AD94" s="211">
        <f t="shared" si="65"/>
        <v>1410714.2857142857</v>
      </c>
      <c r="AJ94" s="170">
        <v>140</v>
      </c>
      <c r="AK94" s="170">
        <v>405.75</v>
      </c>
      <c r="AL94" s="170">
        <v>158.62</v>
      </c>
      <c r="AN94" s="170">
        <f t="shared" si="66"/>
        <v>0</v>
      </c>
    </row>
    <row r="95" spans="1:40" ht="26">
      <c r="A95" s="172" t="s">
        <v>76</v>
      </c>
      <c r="B95" s="172" t="s">
        <v>77</v>
      </c>
      <c r="C95" s="196"/>
      <c r="D95" s="195">
        <f t="shared" si="44"/>
        <v>4</v>
      </c>
      <c r="E95" s="195">
        <f t="shared" si="55"/>
        <v>4</v>
      </c>
      <c r="F95" s="195">
        <f t="shared" si="56"/>
        <v>3</v>
      </c>
      <c r="G95" s="196"/>
      <c r="H95" s="211">
        <f t="shared" si="57"/>
        <v>1</v>
      </c>
      <c r="I95" s="211">
        <f t="shared" si="58"/>
        <v>1</v>
      </c>
      <c r="J95" s="211">
        <f t="shared" si="59"/>
        <v>1</v>
      </c>
      <c r="K95" s="196"/>
      <c r="L95" s="211">
        <f t="shared" si="60"/>
        <v>1</v>
      </c>
      <c r="M95" s="211">
        <f t="shared" si="61"/>
        <v>1</v>
      </c>
      <c r="N95" s="211">
        <f t="shared" si="62"/>
        <v>0</v>
      </c>
      <c r="O95" s="196"/>
      <c r="P95" s="201">
        <v>10</v>
      </c>
      <c r="Q95" s="204">
        <v>114</v>
      </c>
      <c r="R95" s="207">
        <v>19</v>
      </c>
      <c r="T95" s="201">
        <v>36</v>
      </c>
      <c r="U95" s="204">
        <v>280</v>
      </c>
      <c r="V95" s="207">
        <v>33</v>
      </c>
      <c r="W95" s="194"/>
      <c r="X95" s="213">
        <v>120</v>
      </c>
      <c r="Y95" s="204">
        <v>1320</v>
      </c>
      <c r="Z95" s="207">
        <v>225</v>
      </c>
      <c r="AA95" s="194"/>
      <c r="AB95" s="211">
        <f t="shared" si="63"/>
        <v>1200000</v>
      </c>
      <c r="AC95" s="211">
        <f t="shared" si="64"/>
        <v>1157894.7368421052</v>
      </c>
      <c r="AD95" s="211">
        <f t="shared" si="65"/>
        <v>1184210.5263157894</v>
      </c>
      <c r="AJ95" s="170">
        <v>175.86</v>
      </c>
      <c r="AK95" s="170">
        <v>253.11</v>
      </c>
      <c r="AL95" s="170">
        <v>125.81</v>
      </c>
      <c r="AN95" s="170">
        <f t="shared" si="66"/>
        <v>0</v>
      </c>
    </row>
    <row r="96" spans="1:40" ht="26">
      <c r="A96" s="172" t="s">
        <v>77</v>
      </c>
      <c r="B96" s="190" t="s">
        <v>78</v>
      </c>
      <c r="C96" s="198"/>
      <c r="D96" s="195">
        <f t="shared" si="44"/>
        <v>3</v>
      </c>
      <c r="E96" s="195">
        <f t="shared" si="55"/>
        <v>3</v>
      </c>
      <c r="F96" s="195">
        <f t="shared" si="56"/>
        <v>3</v>
      </c>
      <c r="G96" s="198"/>
      <c r="H96" s="211">
        <f t="shared" si="57"/>
        <v>1</v>
      </c>
      <c r="I96" s="211">
        <f t="shared" si="58"/>
        <v>1</v>
      </c>
      <c r="J96" s="211">
        <f t="shared" si="59"/>
        <v>1</v>
      </c>
      <c r="K96" s="198"/>
      <c r="L96" s="211">
        <f t="shared" si="60"/>
        <v>0</v>
      </c>
      <c r="M96" s="211">
        <f t="shared" si="61"/>
        <v>0</v>
      </c>
      <c r="N96" s="211">
        <f t="shared" si="62"/>
        <v>0</v>
      </c>
      <c r="O96" s="198"/>
      <c r="P96" s="201">
        <v>36</v>
      </c>
      <c r="Q96" s="204">
        <v>280</v>
      </c>
      <c r="R96" s="207">
        <v>33</v>
      </c>
      <c r="T96" s="201">
        <v>9</v>
      </c>
      <c r="U96" s="204">
        <v>128</v>
      </c>
      <c r="V96" s="207">
        <v>26</v>
      </c>
      <c r="W96" s="196"/>
      <c r="X96" s="213">
        <v>80</v>
      </c>
      <c r="Y96" s="204">
        <v>625</v>
      </c>
      <c r="Z96" s="207">
        <v>70</v>
      </c>
      <c r="AA96" s="196"/>
      <c r="AB96" s="211">
        <f t="shared" si="63"/>
        <v>222222.22222222222</v>
      </c>
      <c r="AC96" s="211">
        <f t="shared" si="64"/>
        <v>223214.28571428568</v>
      </c>
      <c r="AD96" s="211">
        <f t="shared" si="65"/>
        <v>212121.2121212121</v>
      </c>
      <c r="AJ96" s="170">
        <v>70.45</v>
      </c>
      <c r="AK96" s="170">
        <v>106.52</v>
      </c>
      <c r="AL96" s="170">
        <v>36.36</v>
      </c>
      <c r="AN96" s="170">
        <f t="shared" si="66"/>
        <v>1</v>
      </c>
    </row>
    <row r="97" spans="1:40" ht="26">
      <c r="A97" s="190" t="s">
        <v>78</v>
      </c>
      <c r="B97" s="172" t="s">
        <v>79</v>
      </c>
      <c r="C97" s="196"/>
      <c r="D97" s="195">
        <f t="shared" si="44"/>
        <v>1</v>
      </c>
      <c r="E97" s="195">
        <f t="shared" si="55"/>
        <v>3</v>
      </c>
      <c r="F97" s="195">
        <f t="shared" si="56"/>
        <v>3</v>
      </c>
      <c r="G97" s="196"/>
      <c r="H97" s="211">
        <f t="shared" si="57"/>
        <v>0</v>
      </c>
      <c r="I97" s="211">
        <f t="shared" si="58"/>
        <v>1</v>
      </c>
      <c r="J97" s="211">
        <f t="shared" si="59"/>
        <v>1</v>
      </c>
      <c r="K97" s="196"/>
      <c r="L97" s="211">
        <f t="shared" si="60"/>
        <v>0</v>
      </c>
      <c r="M97" s="211">
        <f t="shared" si="61"/>
        <v>0</v>
      </c>
      <c r="N97" s="211">
        <f t="shared" si="62"/>
        <v>0</v>
      </c>
      <c r="O97" s="196"/>
      <c r="P97" s="201">
        <v>9</v>
      </c>
      <c r="Q97" s="204">
        <v>128</v>
      </c>
      <c r="R97" s="207">
        <v>26</v>
      </c>
      <c r="T97" s="201">
        <v>5</v>
      </c>
      <c r="U97" s="204">
        <v>164</v>
      </c>
      <c r="V97" s="207">
        <v>35</v>
      </c>
      <c r="W97" s="194"/>
      <c r="X97" s="213">
        <v>75</v>
      </c>
      <c r="Y97" s="204">
        <v>1045</v>
      </c>
      <c r="Z97" s="207">
        <v>225</v>
      </c>
      <c r="AA97" s="194"/>
      <c r="AB97" s="211">
        <f t="shared" si="63"/>
        <v>833333.33333333326</v>
      </c>
      <c r="AC97" s="211">
        <f t="shared" si="64"/>
        <v>816406.24999999988</v>
      </c>
      <c r="AD97" s="211">
        <f t="shared" si="65"/>
        <v>865384.61538461526</v>
      </c>
      <c r="AJ97" s="170">
        <v>-16.670000000000002</v>
      </c>
      <c r="AK97" s="170">
        <v>58.02</v>
      </c>
      <c r="AL97" s="170">
        <v>18.64</v>
      </c>
      <c r="AN97" s="170">
        <f t="shared" si="66"/>
        <v>0</v>
      </c>
    </row>
    <row r="98" spans="1:40" ht="26">
      <c r="A98" s="172" t="s">
        <v>79</v>
      </c>
      <c r="B98" s="190" t="s">
        <v>80</v>
      </c>
      <c r="C98" s="198"/>
      <c r="D98" s="195">
        <f t="shared" si="44"/>
        <v>3</v>
      </c>
      <c r="E98" s="195">
        <f t="shared" si="55"/>
        <v>3</v>
      </c>
      <c r="F98" s="195">
        <f t="shared" si="56"/>
        <v>3</v>
      </c>
      <c r="G98" s="198"/>
      <c r="H98" s="211">
        <f t="shared" si="57"/>
        <v>1</v>
      </c>
      <c r="I98" s="211">
        <f t="shared" si="58"/>
        <v>1</v>
      </c>
      <c r="J98" s="211">
        <f t="shared" si="59"/>
        <v>1</v>
      </c>
      <c r="K98" s="198"/>
      <c r="L98" s="211">
        <f t="shared" si="60"/>
        <v>0</v>
      </c>
      <c r="M98" s="211">
        <f t="shared" si="61"/>
        <v>0</v>
      </c>
      <c r="N98" s="211">
        <f t="shared" si="62"/>
        <v>0</v>
      </c>
      <c r="O98" s="198"/>
      <c r="P98" s="201">
        <v>5</v>
      </c>
      <c r="Q98" s="204">
        <v>164</v>
      </c>
      <c r="R98" s="207">
        <v>35</v>
      </c>
      <c r="T98" s="201">
        <v>7</v>
      </c>
      <c r="U98" s="204">
        <v>118</v>
      </c>
      <c r="V98" s="207">
        <v>30</v>
      </c>
      <c r="W98" s="196"/>
      <c r="X98" s="213">
        <v>10</v>
      </c>
      <c r="Y98" s="204">
        <v>335</v>
      </c>
      <c r="Z98" s="207">
        <v>70</v>
      </c>
      <c r="AA98" s="196"/>
      <c r="AB98" s="211">
        <f t="shared" si="63"/>
        <v>200000</v>
      </c>
      <c r="AC98" s="211">
        <f t="shared" si="64"/>
        <v>204268.29268292681</v>
      </c>
      <c r="AD98" s="211">
        <f t="shared" si="65"/>
        <v>199999.99999999997</v>
      </c>
      <c r="AJ98" s="170">
        <v>38.89</v>
      </c>
      <c r="AK98" s="170">
        <v>211.07</v>
      </c>
      <c r="AL98" s="170">
        <v>165.82</v>
      </c>
      <c r="AN98" s="170">
        <f t="shared" si="66"/>
        <v>0</v>
      </c>
    </row>
    <row r="99" spans="1:40" ht="26">
      <c r="A99" s="187" t="s">
        <v>248</v>
      </c>
      <c r="B99" s="170"/>
      <c r="C99" s="194"/>
      <c r="D99" s="195"/>
      <c r="E99" s="195"/>
      <c r="F99" s="195"/>
      <c r="G99" s="194"/>
      <c r="H99" s="211"/>
      <c r="I99" s="211"/>
      <c r="J99" s="211"/>
      <c r="K99" s="194"/>
      <c r="L99" s="211"/>
      <c r="M99" s="211"/>
      <c r="N99" s="211"/>
      <c r="O99" s="194"/>
      <c r="P99" s="201">
        <v>9</v>
      </c>
      <c r="Q99" s="204">
        <v>172</v>
      </c>
      <c r="R99" s="207">
        <v>28</v>
      </c>
      <c r="S99" s="196"/>
      <c r="T99" s="196"/>
      <c r="U99" s="196"/>
      <c r="V99" s="196"/>
      <c r="W99" s="196"/>
      <c r="X99" s="213">
        <v>15</v>
      </c>
      <c r="Y99" s="204">
        <v>345</v>
      </c>
      <c r="Z99" s="207">
        <v>50</v>
      </c>
      <c r="AA99" s="196"/>
      <c r="AB99" s="211">
        <f t="shared" si="63"/>
        <v>166666.66666666666</v>
      </c>
      <c r="AC99" s="211">
        <f t="shared" si="64"/>
        <v>200581.39534883719</v>
      </c>
      <c r="AD99" s="211">
        <f t="shared" si="65"/>
        <v>178571.42857142855</v>
      </c>
      <c r="AJ99" s="170"/>
      <c r="AK99" s="170"/>
      <c r="AL99" s="170"/>
      <c r="AN99" s="170">
        <f t="shared" si="66"/>
        <v>0</v>
      </c>
    </row>
    <row r="100" spans="1:40" ht="26">
      <c r="A100" s="190" t="s">
        <v>80</v>
      </c>
      <c r="B100" s="170"/>
      <c r="C100" s="194"/>
      <c r="D100" s="195"/>
      <c r="E100" s="195"/>
      <c r="F100" s="195"/>
      <c r="G100" s="194"/>
      <c r="H100" s="211"/>
      <c r="I100" s="211"/>
      <c r="J100" s="211"/>
      <c r="K100" s="194"/>
      <c r="L100" s="211"/>
      <c r="M100" s="211"/>
      <c r="N100" s="211"/>
      <c r="O100" s="194"/>
      <c r="P100" s="201">
        <v>7</v>
      </c>
      <c r="Q100" s="204">
        <v>118</v>
      </c>
      <c r="R100" s="207">
        <v>30</v>
      </c>
      <c r="S100" s="198"/>
      <c r="T100" s="198"/>
      <c r="U100" s="198"/>
      <c r="V100" s="198"/>
      <c r="W100" s="198"/>
      <c r="X100" s="213">
        <v>50</v>
      </c>
      <c r="Y100" s="204">
        <v>815</v>
      </c>
      <c r="Z100" s="207">
        <v>210</v>
      </c>
      <c r="AA100" s="198"/>
      <c r="AB100" s="211">
        <f t="shared" si="63"/>
        <v>714285.7142857142</v>
      </c>
      <c r="AC100" s="211">
        <f t="shared" si="64"/>
        <v>690677.96610169485</v>
      </c>
      <c r="AD100" s="211">
        <f t="shared" si="65"/>
        <v>699999.99999999988</v>
      </c>
      <c r="AJ100" s="170"/>
      <c r="AK100" s="170"/>
      <c r="AL100" s="170"/>
      <c r="AN100" s="170">
        <f t="shared" si="66"/>
        <v>0</v>
      </c>
    </row>
    <row r="101" spans="1:40" ht="26">
      <c r="A101" s="187" t="s">
        <v>249</v>
      </c>
      <c r="B101" s="170"/>
      <c r="C101" s="194"/>
      <c r="D101" s="195"/>
      <c r="E101" s="195"/>
      <c r="F101" s="195"/>
      <c r="G101" s="194"/>
      <c r="H101" s="211"/>
      <c r="I101" s="211"/>
      <c r="J101" s="211"/>
      <c r="K101" s="194"/>
      <c r="L101" s="211"/>
      <c r="M101" s="211"/>
      <c r="N101" s="211"/>
      <c r="O101" s="194"/>
      <c r="P101" s="201">
        <v>4</v>
      </c>
      <c r="Q101" s="204">
        <v>64</v>
      </c>
      <c r="R101" s="207">
        <v>22</v>
      </c>
      <c r="S101" s="196"/>
      <c r="T101" s="196"/>
      <c r="U101" s="196"/>
      <c r="V101" s="196"/>
      <c r="W101" s="196"/>
      <c r="X101" s="213">
        <v>10</v>
      </c>
      <c r="Y101" s="204">
        <v>115</v>
      </c>
      <c r="Z101" s="207">
        <v>35</v>
      </c>
      <c r="AA101" s="196"/>
      <c r="AB101" s="211">
        <f t="shared" si="63"/>
        <v>249999.99999999997</v>
      </c>
      <c r="AC101" s="211">
        <f t="shared" si="64"/>
        <v>179687.49999999997</v>
      </c>
      <c r="AD101" s="211">
        <f t="shared" si="65"/>
        <v>159090.90909090909</v>
      </c>
      <c r="AN101" s="170">
        <f t="shared" si="66"/>
        <v>0</v>
      </c>
    </row>
    <row r="102" spans="1:40" ht="26">
      <c r="A102" s="188"/>
      <c r="B102" s="170"/>
      <c r="C102" s="194"/>
      <c r="D102" s="195"/>
      <c r="E102" s="195"/>
      <c r="F102" s="195"/>
      <c r="G102" s="194"/>
      <c r="H102" s="211"/>
      <c r="I102" s="211"/>
      <c r="J102" s="211"/>
      <c r="K102" s="194"/>
      <c r="L102" s="211"/>
      <c r="M102" s="211"/>
      <c r="N102" s="211"/>
      <c r="O102" s="194"/>
      <c r="P102" s="202"/>
      <c r="Q102" s="205"/>
      <c r="R102" s="208"/>
      <c r="S102" s="198"/>
      <c r="T102" s="198"/>
      <c r="U102" s="198"/>
      <c r="V102" s="198"/>
      <c r="W102" s="198"/>
      <c r="X102" s="214"/>
      <c r="Y102" s="205"/>
      <c r="Z102" s="208"/>
      <c r="AA102" s="198"/>
      <c r="AB102" s="211"/>
      <c r="AC102" s="211"/>
      <c r="AD102" s="211"/>
      <c r="AN102" s="170">
        <f t="shared" si="66"/>
        <v>0</v>
      </c>
    </row>
    <row r="103" spans="1:40" ht="26">
      <c r="A103" s="170"/>
      <c r="B103" s="170"/>
      <c r="C103" s="194"/>
      <c r="D103" s="195"/>
      <c r="E103" s="195"/>
      <c r="F103" s="195"/>
      <c r="G103" s="194"/>
      <c r="H103" s="211"/>
      <c r="I103" s="211"/>
      <c r="J103" s="211"/>
      <c r="K103" s="194"/>
      <c r="L103" s="211"/>
      <c r="M103" s="211"/>
      <c r="N103" s="211"/>
      <c r="O103" s="194"/>
      <c r="AN103" s="170">
        <f t="shared" si="66"/>
        <v>0</v>
      </c>
    </row>
    <row r="104" spans="1:40" ht="26">
      <c r="A104" s="170"/>
      <c r="B104" s="170"/>
      <c r="C104" s="194"/>
      <c r="D104" s="195"/>
      <c r="E104" s="195"/>
      <c r="F104" s="195"/>
      <c r="G104" s="194"/>
      <c r="H104" s="211"/>
      <c r="I104" s="211"/>
      <c r="J104" s="211"/>
      <c r="K104" s="194"/>
      <c r="L104" s="211"/>
      <c r="M104" s="211"/>
      <c r="N104" s="211"/>
      <c r="O104" s="194"/>
      <c r="AN104" s="170">
        <f t="shared" si="66"/>
        <v>0</v>
      </c>
    </row>
    <row r="105" spans="1:40" ht="26">
      <c r="A105" s="176" t="s">
        <v>6</v>
      </c>
      <c r="B105" s="176" t="s">
        <v>6</v>
      </c>
      <c r="C105" s="197"/>
      <c r="D105" s="195">
        <f t="shared" si="44"/>
        <v>1</v>
      </c>
      <c r="E105" s="195">
        <f t="shared" si="55"/>
        <v>3</v>
      </c>
      <c r="F105" s="195">
        <f t="shared" si="56"/>
        <v>3</v>
      </c>
      <c r="G105" s="197"/>
      <c r="H105" s="211">
        <f t="shared" ref="H105:H136" si="67">IF(AJ105&gt;0, 1, 0)</f>
        <v>0</v>
      </c>
      <c r="I105" s="211">
        <f t="shared" ref="I105:I136" si="68">IF(AK105&gt;0, 1, 0)</f>
        <v>1</v>
      </c>
      <c r="J105" s="211">
        <f t="shared" ref="J105:J136" si="69">IF(AL105&gt;0, 1, 0)</f>
        <v>1</v>
      </c>
      <c r="K105" s="197"/>
      <c r="L105" s="211">
        <f t="shared" ref="L105:L136" si="70">IF(T105&gt;$AF$3, 1, 0)</f>
        <v>0</v>
      </c>
      <c r="M105" s="211">
        <f t="shared" ref="M105:M136" si="71">IF(U105&gt;$AG$3, 1, 0)</f>
        <v>0</v>
      </c>
      <c r="N105" s="211">
        <f t="shared" ref="N105:N136" si="72">IF(V105&gt;$AH$3, 1, 0)</f>
        <v>0</v>
      </c>
      <c r="O105" s="197"/>
      <c r="P105" s="200">
        <v>11</v>
      </c>
      <c r="Q105" s="203">
        <v>175</v>
      </c>
      <c r="R105" s="206">
        <v>13</v>
      </c>
      <c r="S105" s="194"/>
      <c r="T105" s="200">
        <v>11</v>
      </c>
      <c r="U105" s="203">
        <v>175</v>
      </c>
      <c r="V105" s="206">
        <v>13</v>
      </c>
      <c r="W105" s="194"/>
      <c r="X105" s="212">
        <v>1090</v>
      </c>
      <c r="Y105" s="203">
        <v>16025</v>
      </c>
      <c r="Z105" s="206">
        <v>1210</v>
      </c>
      <c r="AA105" s="194"/>
      <c r="AB105" s="195">
        <f t="shared" ref="AB105:AD111" si="73">X105/(P105*0.00001)</f>
        <v>9909090.9090909082</v>
      </c>
      <c r="AC105" s="195">
        <f t="shared" si="73"/>
        <v>9157142.8571428563</v>
      </c>
      <c r="AD105" s="195">
        <f t="shared" si="73"/>
        <v>9307692.3076923061</v>
      </c>
      <c r="AJ105" s="170">
        <v>-12.1</v>
      </c>
      <c r="AK105" s="170">
        <v>202.13</v>
      </c>
      <c r="AL105" s="170">
        <v>22.86</v>
      </c>
      <c r="AN105" s="170">
        <f t="shared" si="66"/>
        <v>0</v>
      </c>
    </row>
    <row r="106" spans="1:40" ht="26">
      <c r="A106" s="172" t="s">
        <v>81</v>
      </c>
      <c r="B106" s="172" t="s">
        <v>81</v>
      </c>
      <c r="C106" s="196"/>
      <c r="D106" s="195">
        <f t="shared" si="44"/>
        <v>2</v>
      </c>
      <c r="E106" s="195">
        <f t="shared" si="55"/>
        <v>3</v>
      </c>
      <c r="F106" s="195">
        <f t="shared" si="56"/>
        <v>1</v>
      </c>
      <c r="G106" s="196"/>
      <c r="H106" s="211">
        <f t="shared" si="67"/>
        <v>0</v>
      </c>
      <c r="I106" s="211">
        <f t="shared" si="68"/>
        <v>1</v>
      </c>
      <c r="J106" s="211">
        <f t="shared" si="69"/>
        <v>0</v>
      </c>
      <c r="K106" s="196"/>
      <c r="L106" s="211">
        <f t="shared" si="70"/>
        <v>1</v>
      </c>
      <c r="M106" s="211">
        <f t="shared" si="71"/>
        <v>0</v>
      </c>
      <c r="N106" s="211">
        <f t="shared" si="72"/>
        <v>0</v>
      </c>
      <c r="O106" s="196"/>
      <c r="P106" s="201">
        <v>16</v>
      </c>
      <c r="Q106" s="204">
        <v>136</v>
      </c>
      <c r="R106" s="207">
        <v>12</v>
      </c>
      <c r="S106" s="194"/>
      <c r="T106" s="201">
        <v>16</v>
      </c>
      <c r="U106" s="204">
        <v>136</v>
      </c>
      <c r="V106" s="207">
        <v>12</v>
      </c>
      <c r="W106" s="194"/>
      <c r="X106" s="213">
        <v>40</v>
      </c>
      <c r="Y106" s="204">
        <v>300</v>
      </c>
      <c r="Z106" s="207">
        <v>25</v>
      </c>
      <c r="AA106" s="194"/>
      <c r="AB106" s="211">
        <f t="shared" si="73"/>
        <v>249999.99999999997</v>
      </c>
      <c r="AC106" s="211">
        <f t="shared" si="73"/>
        <v>220588.23529411762</v>
      </c>
      <c r="AD106" s="211">
        <f t="shared" si="73"/>
        <v>208333.33333333331</v>
      </c>
      <c r="AJ106" s="170">
        <v>-6.98</v>
      </c>
      <c r="AK106" s="170">
        <v>114.29</v>
      </c>
      <c r="AL106" s="170">
        <v>-19.350000000000001</v>
      </c>
      <c r="AN106" s="170">
        <f t="shared" si="66"/>
        <v>1</v>
      </c>
    </row>
    <row r="107" spans="1:40" ht="26">
      <c r="A107" s="172" t="s">
        <v>82</v>
      </c>
      <c r="B107" s="172" t="s">
        <v>82</v>
      </c>
      <c r="C107" s="196"/>
      <c r="D107" s="195">
        <f t="shared" si="44"/>
        <v>1</v>
      </c>
      <c r="E107" s="195">
        <f t="shared" si="55"/>
        <v>3</v>
      </c>
      <c r="F107" s="195">
        <f t="shared" si="56"/>
        <v>3</v>
      </c>
      <c r="G107" s="196"/>
      <c r="H107" s="211">
        <f t="shared" si="67"/>
        <v>0</v>
      </c>
      <c r="I107" s="211">
        <f t="shared" si="68"/>
        <v>1</v>
      </c>
      <c r="J107" s="211">
        <f t="shared" si="69"/>
        <v>1</v>
      </c>
      <c r="K107" s="196"/>
      <c r="L107" s="211">
        <f t="shared" si="70"/>
        <v>0</v>
      </c>
      <c r="M107" s="211">
        <f t="shared" si="71"/>
        <v>0</v>
      </c>
      <c r="N107" s="211">
        <f t="shared" si="72"/>
        <v>0</v>
      </c>
      <c r="O107" s="196"/>
      <c r="P107" s="201">
        <v>5</v>
      </c>
      <c r="Q107" s="204">
        <v>107</v>
      </c>
      <c r="R107" s="207">
        <v>14</v>
      </c>
      <c r="S107" s="194"/>
      <c r="T107" s="201">
        <v>5</v>
      </c>
      <c r="U107" s="204">
        <v>107</v>
      </c>
      <c r="V107" s="207">
        <v>14</v>
      </c>
      <c r="W107" s="194"/>
      <c r="X107" s="213">
        <v>20</v>
      </c>
      <c r="Y107" s="204">
        <v>415</v>
      </c>
      <c r="Z107" s="207">
        <v>55</v>
      </c>
      <c r="AA107" s="194"/>
      <c r="AB107" s="211">
        <f t="shared" si="73"/>
        <v>400000</v>
      </c>
      <c r="AC107" s="211">
        <f t="shared" si="73"/>
        <v>387850.46728971961</v>
      </c>
      <c r="AD107" s="211">
        <f t="shared" si="73"/>
        <v>392857.14285714284</v>
      </c>
      <c r="AJ107" s="170">
        <v>-16.670000000000002</v>
      </c>
      <c r="AK107" s="170">
        <v>323.47000000000003</v>
      </c>
      <c r="AL107" s="170">
        <v>120</v>
      </c>
      <c r="AN107" s="170">
        <f t="shared" si="66"/>
        <v>0</v>
      </c>
    </row>
    <row r="108" spans="1:40" ht="26">
      <c r="A108" s="172" t="s">
        <v>83</v>
      </c>
      <c r="B108" s="172" t="s">
        <v>83</v>
      </c>
      <c r="C108" s="196"/>
      <c r="D108" s="195">
        <f t="shared" si="44"/>
        <v>1</v>
      </c>
      <c r="E108" s="195">
        <f t="shared" si="55"/>
        <v>3</v>
      </c>
      <c r="F108" s="195">
        <f t="shared" si="56"/>
        <v>3</v>
      </c>
      <c r="G108" s="196"/>
      <c r="H108" s="211">
        <f t="shared" si="67"/>
        <v>0</v>
      </c>
      <c r="I108" s="211">
        <f t="shared" si="68"/>
        <v>1</v>
      </c>
      <c r="J108" s="211">
        <f t="shared" si="69"/>
        <v>1</v>
      </c>
      <c r="K108" s="196"/>
      <c r="L108" s="211">
        <f t="shared" si="70"/>
        <v>0</v>
      </c>
      <c r="M108" s="211">
        <f t="shared" si="71"/>
        <v>0</v>
      </c>
      <c r="N108" s="211">
        <f t="shared" si="72"/>
        <v>0</v>
      </c>
      <c r="O108" s="196"/>
      <c r="P108" s="201">
        <v>13</v>
      </c>
      <c r="Q108" s="204">
        <v>96</v>
      </c>
      <c r="R108" s="207">
        <v>12</v>
      </c>
      <c r="S108" s="194"/>
      <c r="T108" s="201">
        <v>13</v>
      </c>
      <c r="U108" s="204">
        <v>96</v>
      </c>
      <c r="V108" s="207">
        <v>12</v>
      </c>
      <c r="W108" s="194"/>
      <c r="X108" s="213">
        <v>30</v>
      </c>
      <c r="Y108" s="204">
        <v>240</v>
      </c>
      <c r="Z108" s="207">
        <v>30</v>
      </c>
      <c r="AA108" s="194"/>
      <c r="AB108" s="211">
        <f t="shared" si="73"/>
        <v>230769.23076923075</v>
      </c>
      <c r="AC108" s="211">
        <f t="shared" si="73"/>
        <v>249999.99999999997</v>
      </c>
      <c r="AD108" s="211">
        <f t="shared" si="73"/>
        <v>249999.99999999997</v>
      </c>
      <c r="AJ108" s="170">
        <v>-26.83</v>
      </c>
      <c r="AK108" s="170">
        <v>147.41999999999999</v>
      </c>
      <c r="AL108" s="170">
        <v>57.89</v>
      </c>
      <c r="AN108" s="170">
        <f t="shared" si="66"/>
        <v>0</v>
      </c>
    </row>
    <row r="109" spans="1:40" ht="26">
      <c r="A109" s="172" t="s">
        <v>84</v>
      </c>
      <c r="B109" s="172" t="s">
        <v>84</v>
      </c>
      <c r="C109" s="196"/>
      <c r="D109" s="195">
        <f t="shared" si="44"/>
        <v>4</v>
      </c>
      <c r="E109" s="195">
        <f t="shared" si="55"/>
        <v>4</v>
      </c>
      <c r="F109" s="195">
        <f t="shared" si="56"/>
        <v>3</v>
      </c>
      <c r="G109" s="196"/>
      <c r="H109" s="211">
        <f t="shared" si="67"/>
        <v>1</v>
      </c>
      <c r="I109" s="211">
        <f t="shared" si="68"/>
        <v>1</v>
      </c>
      <c r="J109" s="211">
        <f t="shared" si="69"/>
        <v>1</v>
      </c>
      <c r="K109" s="196"/>
      <c r="L109" s="211">
        <f t="shared" si="70"/>
        <v>1</v>
      </c>
      <c r="M109" s="211">
        <f t="shared" si="71"/>
        <v>1</v>
      </c>
      <c r="N109" s="211">
        <f t="shared" si="72"/>
        <v>0</v>
      </c>
      <c r="O109" s="196"/>
      <c r="P109" s="201">
        <v>15</v>
      </c>
      <c r="Q109" s="204">
        <v>233</v>
      </c>
      <c r="R109" s="207">
        <v>10</v>
      </c>
      <c r="S109" s="194"/>
      <c r="T109" s="201">
        <v>15</v>
      </c>
      <c r="U109" s="204">
        <v>233</v>
      </c>
      <c r="V109" s="207">
        <v>10</v>
      </c>
      <c r="W109" s="194"/>
      <c r="X109" s="213">
        <v>60</v>
      </c>
      <c r="Y109" s="204">
        <v>795</v>
      </c>
      <c r="Z109" s="207">
        <v>35</v>
      </c>
      <c r="AA109" s="194"/>
      <c r="AB109" s="211">
        <f t="shared" si="73"/>
        <v>399999.99999999994</v>
      </c>
      <c r="AC109" s="211">
        <f t="shared" si="73"/>
        <v>341201.71673819743</v>
      </c>
      <c r="AD109" s="211">
        <f t="shared" si="73"/>
        <v>350000</v>
      </c>
      <c r="AJ109" s="170">
        <v>122.22</v>
      </c>
      <c r="AK109" s="170">
        <v>603.54</v>
      </c>
      <c r="AL109" s="170">
        <v>45.83</v>
      </c>
      <c r="AN109" s="170">
        <f t="shared" si="66"/>
        <v>1</v>
      </c>
    </row>
    <row r="110" spans="1:40" ht="26">
      <c r="A110" s="172" t="s">
        <v>85</v>
      </c>
      <c r="B110" s="172" t="s">
        <v>85</v>
      </c>
      <c r="C110" s="196"/>
      <c r="D110" s="195">
        <f t="shared" si="44"/>
        <v>3</v>
      </c>
      <c r="E110" s="195">
        <f t="shared" si="55"/>
        <v>3</v>
      </c>
      <c r="F110" s="195">
        <f t="shared" si="56"/>
        <v>3</v>
      </c>
      <c r="G110" s="196"/>
      <c r="H110" s="211">
        <f t="shared" si="67"/>
        <v>1</v>
      </c>
      <c r="I110" s="211">
        <f t="shared" si="68"/>
        <v>1</v>
      </c>
      <c r="J110" s="211">
        <f t="shared" si="69"/>
        <v>1</v>
      </c>
      <c r="K110" s="196"/>
      <c r="L110" s="211">
        <f t="shared" si="70"/>
        <v>0</v>
      </c>
      <c r="M110" s="211">
        <f t="shared" si="71"/>
        <v>0</v>
      </c>
      <c r="N110" s="211">
        <f t="shared" si="72"/>
        <v>0</v>
      </c>
      <c r="O110" s="196"/>
      <c r="P110" s="201">
        <v>14</v>
      </c>
      <c r="Q110" s="204">
        <v>91</v>
      </c>
      <c r="R110" s="207">
        <v>13</v>
      </c>
      <c r="S110" s="194"/>
      <c r="T110" s="201">
        <v>14</v>
      </c>
      <c r="U110" s="204">
        <v>91</v>
      </c>
      <c r="V110" s="207">
        <v>13</v>
      </c>
      <c r="W110" s="194"/>
      <c r="X110" s="213">
        <v>45</v>
      </c>
      <c r="Y110" s="204">
        <v>290</v>
      </c>
      <c r="Z110" s="207">
        <v>40</v>
      </c>
      <c r="AA110" s="194"/>
      <c r="AB110" s="211">
        <f t="shared" si="73"/>
        <v>321428.57142857142</v>
      </c>
      <c r="AC110" s="211">
        <f t="shared" si="73"/>
        <v>318681.31868131866</v>
      </c>
      <c r="AD110" s="211">
        <f t="shared" si="73"/>
        <v>307692.30769230763</v>
      </c>
      <c r="AJ110" s="170">
        <v>7.14</v>
      </c>
      <c r="AK110" s="170">
        <v>81.25</v>
      </c>
      <c r="AL110" s="170">
        <v>14.29</v>
      </c>
      <c r="AN110" s="170">
        <f t="shared" si="66"/>
        <v>0</v>
      </c>
    </row>
    <row r="111" spans="1:40" ht="26">
      <c r="A111" s="172" t="s">
        <v>86</v>
      </c>
      <c r="B111" s="172" t="s">
        <v>86</v>
      </c>
      <c r="C111" s="196"/>
      <c r="D111" s="195">
        <f t="shared" si="44"/>
        <v>3</v>
      </c>
      <c r="E111" s="195">
        <f t="shared" si="55"/>
        <v>4</v>
      </c>
      <c r="F111" s="195">
        <f t="shared" si="56"/>
        <v>1</v>
      </c>
      <c r="G111" s="196"/>
      <c r="H111" s="211">
        <f t="shared" si="67"/>
        <v>1</v>
      </c>
      <c r="I111" s="211">
        <f t="shared" si="68"/>
        <v>1</v>
      </c>
      <c r="J111" s="211">
        <f t="shared" si="69"/>
        <v>0</v>
      </c>
      <c r="K111" s="196"/>
      <c r="L111" s="211">
        <f t="shared" si="70"/>
        <v>0</v>
      </c>
      <c r="M111" s="211">
        <f t="shared" si="71"/>
        <v>1</v>
      </c>
      <c r="N111" s="211">
        <f t="shared" si="72"/>
        <v>0</v>
      </c>
      <c r="O111" s="196"/>
      <c r="P111" s="201">
        <v>8</v>
      </c>
      <c r="Q111" s="204">
        <v>217</v>
      </c>
      <c r="R111" s="207">
        <v>11</v>
      </c>
      <c r="S111" s="197"/>
      <c r="T111" s="201">
        <v>8</v>
      </c>
      <c r="U111" s="204">
        <v>217</v>
      </c>
      <c r="V111" s="207">
        <v>11</v>
      </c>
      <c r="W111" s="197"/>
      <c r="X111" s="213">
        <v>20</v>
      </c>
      <c r="Y111" s="204">
        <v>520</v>
      </c>
      <c r="Z111" s="207">
        <v>25</v>
      </c>
      <c r="AA111" s="197"/>
      <c r="AB111" s="211">
        <f t="shared" si="73"/>
        <v>249999.99999999997</v>
      </c>
      <c r="AC111" s="211">
        <f t="shared" si="73"/>
        <v>239631.33640552996</v>
      </c>
      <c r="AD111" s="211">
        <f t="shared" si="73"/>
        <v>227272.72727272726</v>
      </c>
      <c r="AJ111" s="170">
        <v>17.649999999999999</v>
      </c>
      <c r="AK111" s="170">
        <v>134.22999999999999</v>
      </c>
      <c r="AL111" s="170">
        <v>-24.24</v>
      </c>
      <c r="AN111" s="170">
        <f t="shared" si="66"/>
        <v>0</v>
      </c>
    </row>
    <row r="112" spans="1:40" ht="26">
      <c r="A112" s="187" t="s">
        <v>250</v>
      </c>
      <c r="B112" s="187" t="s">
        <v>142</v>
      </c>
      <c r="C112" s="196"/>
      <c r="D112" s="195">
        <f t="shared" si="44"/>
        <v>1</v>
      </c>
      <c r="E112" s="195">
        <f t="shared" si="55"/>
        <v>4</v>
      </c>
      <c r="F112" s="195">
        <f t="shared" si="56"/>
        <v>3</v>
      </c>
      <c r="G112" s="196"/>
      <c r="H112" s="211">
        <f t="shared" si="67"/>
        <v>0</v>
      </c>
      <c r="I112" s="211">
        <f t="shared" si="68"/>
        <v>1</v>
      </c>
      <c r="J112" s="211">
        <f t="shared" si="69"/>
        <v>1</v>
      </c>
      <c r="K112" s="196"/>
      <c r="L112" s="211">
        <f t="shared" si="70"/>
        <v>0</v>
      </c>
      <c r="M112" s="211">
        <f t="shared" si="71"/>
        <v>1</v>
      </c>
      <c r="N112" s="211">
        <f t="shared" si="72"/>
        <v>0</v>
      </c>
      <c r="O112" s="196"/>
      <c r="P112" s="201">
        <v>11</v>
      </c>
      <c r="Q112" s="204">
        <v>71</v>
      </c>
      <c r="R112" s="207">
        <v>18</v>
      </c>
      <c r="S112" s="196"/>
      <c r="T112" s="201">
        <v>9</v>
      </c>
      <c r="U112" s="204">
        <v>444</v>
      </c>
      <c r="V112" s="207">
        <v>13</v>
      </c>
      <c r="W112" s="196"/>
      <c r="X112" s="213">
        <v>-1</v>
      </c>
      <c r="Y112" s="204">
        <v>-1</v>
      </c>
      <c r="Z112" s="207">
        <v>-1</v>
      </c>
      <c r="AA112" s="196"/>
      <c r="AB112" s="211"/>
      <c r="AC112" s="211"/>
      <c r="AD112" s="211"/>
      <c r="AJ112" s="170">
        <v>-14.29</v>
      </c>
      <c r="AK112" s="170">
        <v>426.79</v>
      </c>
      <c r="AL112" s="170">
        <v>84.21</v>
      </c>
      <c r="AN112" s="170">
        <f t="shared" si="66"/>
        <v>0</v>
      </c>
    </row>
    <row r="113" spans="1:40" ht="26">
      <c r="A113" s="172" t="s">
        <v>87</v>
      </c>
      <c r="B113" s="172" t="s">
        <v>87</v>
      </c>
      <c r="C113" s="196"/>
      <c r="D113" s="195">
        <f t="shared" si="44"/>
        <v>1</v>
      </c>
      <c r="E113" s="195">
        <f t="shared" si="55"/>
        <v>3</v>
      </c>
      <c r="F113" s="195">
        <f t="shared" si="56"/>
        <v>3</v>
      </c>
      <c r="G113" s="196"/>
      <c r="H113" s="211">
        <f t="shared" si="67"/>
        <v>0</v>
      </c>
      <c r="I113" s="211">
        <f t="shared" si="68"/>
        <v>1</v>
      </c>
      <c r="J113" s="211">
        <f t="shared" si="69"/>
        <v>1</v>
      </c>
      <c r="K113" s="196"/>
      <c r="L113" s="211">
        <f t="shared" si="70"/>
        <v>0</v>
      </c>
      <c r="M113" s="211">
        <f t="shared" si="71"/>
        <v>0</v>
      </c>
      <c r="N113" s="211">
        <f t="shared" si="72"/>
        <v>0</v>
      </c>
      <c r="O113" s="196"/>
      <c r="P113" s="201">
        <v>7</v>
      </c>
      <c r="Q113" s="204">
        <v>126</v>
      </c>
      <c r="R113" s="207">
        <v>16</v>
      </c>
      <c r="S113" s="196"/>
      <c r="T113" s="201">
        <v>7</v>
      </c>
      <c r="U113" s="204">
        <v>126</v>
      </c>
      <c r="V113" s="207">
        <v>16</v>
      </c>
      <c r="W113" s="196"/>
      <c r="X113" s="213">
        <v>30</v>
      </c>
      <c r="Y113" s="204">
        <v>490</v>
      </c>
      <c r="Z113" s="207">
        <v>60</v>
      </c>
      <c r="AA113" s="196"/>
      <c r="AB113" s="211">
        <f t="shared" ref="AB113:AB138" si="74">X113/(P113*0.00001)</f>
        <v>428571.42857142852</v>
      </c>
      <c r="AC113" s="211">
        <f t="shared" ref="AC113:AC138" si="75">Y113/(Q113*0.00001)</f>
        <v>388888.88888888888</v>
      </c>
      <c r="AD113" s="211">
        <f t="shared" ref="AD113:AD138" si="76">Z113/(R113*0.00001)</f>
        <v>374999.99999999994</v>
      </c>
      <c r="AJ113" s="170">
        <v>-55.88</v>
      </c>
      <c r="AK113" s="170">
        <v>136.71</v>
      </c>
      <c r="AL113" s="170">
        <v>9.09</v>
      </c>
      <c r="AN113" s="170">
        <f t="shared" si="66"/>
        <v>0</v>
      </c>
    </row>
    <row r="114" spans="1:40" ht="26">
      <c r="A114" s="172" t="s">
        <v>88</v>
      </c>
      <c r="B114" s="172" t="s">
        <v>88</v>
      </c>
      <c r="C114" s="196"/>
      <c r="D114" s="195">
        <f t="shared" si="44"/>
        <v>1</v>
      </c>
      <c r="E114" s="195">
        <f t="shared" si="55"/>
        <v>3</v>
      </c>
      <c r="F114" s="195">
        <f t="shared" si="56"/>
        <v>3</v>
      </c>
      <c r="G114" s="196"/>
      <c r="H114" s="211">
        <f t="shared" si="67"/>
        <v>0</v>
      </c>
      <c r="I114" s="211">
        <f t="shared" si="68"/>
        <v>1</v>
      </c>
      <c r="J114" s="211">
        <f t="shared" si="69"/>
        <v>1</v>
      </c>
      <c r="K114" s="196"/>
      <c r="L114" s="211">
        <f t="shared" si="70"/>
        <v>0</v>
      </c>
      <c r="M114" s="211">
        <f t="shared" si="71"/>
        <v>0</v>
      </c>
      <c r="N114" s="211">
        <f t="shared" si="72"/>
        <v>0</v>
      </c>
      <c r="O114" s="196"/>
      <c r="P114" s="201">
        <v>5</v>
      </c>
      <c r="Q114" s="204">
        <v>168</v>
      </c>
      <c r="R114" s="207">
        <v>15</v>
      </c>
      <c r="S114" s="196"/>
      <c r="T114" s="201">
        <v>5</v>
      </c>
      <c r="U114" s="204">
        <v>168</v>
      </c>
      <c r="V114" s="207">
        <v>15</v>
      </c>
      <c r="W114" s="196"/>
      <c r="X114" s="213">
        <v>20</v>
      </c>
      <c r="Y114" s="204">
        <v>595</v>
      </c>
      <c r="Z114" s="207">
        <v>50</v>
      </c>
      <c r="AA114" s="196"/>
      <c r="AB114" s="211">
        <f t="shared" si="74"/>
        <v>400000</v>
      </c>
      <c r="AC114" s="211">
        <f t="shared" si="75"/>
        <v>354166.66666666663</v>
      </c>
      <c r="AD114" s="211">
        <f t="shared" si="76"/>
        <v>333333.33333333331</v>
      </c>
      <c r="AJ114" s="170">
        <v>-20</v>
      </c>
      <c r="AK114" s="170">
        <v>151.05000000000001</v>
      </c>
      <c r="AL114" s="170">
        <v>8.6999999999999993</v>
      </c>
      <c r="AN114" s="170">
        <f t="shared" si="66"/>
        <v>0</v>
      </c>
    </row>
    <row r="115" spans="1:40" ht="26">
      <c r="A115" s="172" t="s">
        <v>89</v>
      </c>
      <c r="B115" s="172" t="s">
        <v>89</v>
      </c>
      <c r="C115" s="196"/>
      <c r="D115" s="195">
        <f t="shared" si="44"/>
        <v>1</v>
      </c>
      <c r="E115" s="195">
        <f t="shared" si="55"/>
        <v>3</v>
      </c>
      <c r="F115" s="195">
        <f t="shared" si="56"/>
        <v>3</v>
      </c>
      <c r="G115" s="196"/>
      <c r="H115" s="211">
        <f t="shared" si="67"/>
        <v>0</v>
      </c>
      <c r="I115" s="211">
        <f t="shared" si="68"/>
        <v>1</v>
      </c>
      <c r="J115" s="211">
        <f t="shared" si="69"/>
        <v>1</v>
      </c>
      <c r="K115" s="196"/>
      <c r="L115" s="211">
        <f t="shared" si="70"/>
        <v>0</v>
      </c>
      <c r="M115" s="211">
        <f t="shared" si="71"/>
        <v>0</v>
      </c>
      <c r="N115" s="211">
        <f t="shared" si="72"/>
        <v>0</v>
      </c>
      <c r="O115" s="196"/>
      <c r="P115" s="201">
        <v>3</v>
      </c>
      <c r="Q115" s="204">
        <v>96</v>
      </c>
      <c r="R115" s="207">
        <v>11</v>
      </c>
      <c r="S115" s="196"/>
      <c r="T115" s="201">
        <v>3</v>
      </c>
      <c r="U115" s="204">
        <v>96</v>
      </c>
      <c r="V115" s="207">
        <v>11</v>
      </c>
      <c r="W115" s="196"/>
      <c r="X115" s="213">
        <v>10</v>
      </c>
      <c r="Y115" s="204">
        <v>310</v>
      </c>
      <c r="Z115" s="207">
        <v>35</v>
      </c>
      <c r="AA115" s="196"/>
      <c r="AB115" s="211">
        <f t="shared" si="74"/>
        <v>333333.33333333331</v>
      </c>
      <c r="AC115" s="211">
        <f t="shared" si="75"/>
        <v>322916.66666666663</v>
      </c>
      <c r="AD115" s="211">
        <f t="shared" si="76"/>
        <v>318181.81818181818</v>
      </c>
      <c r="AJ115" s="170">
        <v>-47.37</v>
      </c>
      <c r="AK115" s="170">
        <v>200.97</v>
      </c>
      <c r="AL115" s="170">
        <v>12.9</v>
      </c>
      <c r="AN115" s="170">
        <f t="shared" si="66"/>
        <v>0</v>
      </c>
    </row>
    <row r="116" spans="1:40" ht="26">
      <c r="A116" s="172" t="s">
        <v>90</v>
      </c>
      <c r="B116" s="172" t="s">
        <v>90</v>
      </c>
      <c r="C116" s="196"/>
      <c r="D116" s="195">
        <f t="shared" si="44"/>
        <v>2</v>
      </c>
      <c r="E116" s="195">
        <f t="shared" si="55"/>
        <v>3</v>
      </c>
      <c r="F116" s="195">
        <f t="shared" si="56"/>
        <v>3</v>
      </c>
      <c r="G116" s="196"/>
      <c r="H116" s="211">
        <f t="shared" si="67"/>
        <v>0</v>
      </c>
      <c r="I116" s="211">
        <f t="shared" si="68"/>
        <v>1</v>
      </c>
      <c r="J116" s="211">
        <f t="shared" si="69"/>
        <v>1</v>
      </c>
      <c r="K116" s="196"/>
      <c r="L116" s="211">
        <f t="shared" si="70"/>
        <v>1</v>
      </c>
      <c r="M116" s="211">
        <f t="shared" si="71"/>
        <v>0</v>
      </c>
      <c r="N116" s="211">
        <f t="shared" si="72"/>
        <v>0</v>
      </c>
      <c r="O116" s="196"/>
      <c r="P116" s="201">
        <v>18</v>
      </c>
      <c r="Q116" s="204">
        <v>169</v>
      </c>
      <c r="R116" s="207">
        <v>11</v>
      </c>
      <c r="S116" s="196"/>
      <c r="T116" s="201">
        <v>18</v>
      </c>
      <c r="U116" s="204">
        <v>169</v>
      </c>
      <c r="V116" s="207">
        <v>11</v>
      </c>
      <c r="W116" s="196"/>
      <c r="X116" s="213">
        <v>60</v>
      </c>
      <c r="Y116" s="204">
        <v>500</v>
      </c>
      <c r="Z116" s="207">
        <v>30</v>
      </c>
      <c r="AA116" s="196"/>
      <c r="AB116" s="211">
        <f t="shared" si="74"/>
        <v>333333.33333333331</v>
      </c>
      <c r="AC116" s="211">
        <f t="shared" si="75"/>
        <v>295857.98816568044</v>
      </c>
      <c r="AD116" s="211">
        <f t="shared" si="76"/>
        <v>272727.27272727271</v>
      </c>
      <c r="AJ116" s="170">
        <v>-28.57</v>
      </c>
      <c r="AK116" s="170">
        <v>104.92</v>
      </c>
      <c r="AL116" s="170">
        <v>7.14</v>
      </c>
      <c r="AN116" s="170">
        <f t="shared" si="66"/>
        <v>1</v>
      </c>
    </row>
    <row r="117" spans="1:40" ht="26">
      <c r="A117" s="187" t="s">
        <v>251</v>
      </c>
      <c r="B117" s="172" t="s">
        <v>91</v>
      </c>
      <c r="C117" s="196"/>
      <c r="D117" s="195">
        <f t="shared" si="44"/>
        <v>3</v>
      </c>
      <c r="E117" s="195">
        <f t="shared" si="55"/>
        <v>4</v>
      </c>
      <c r="F117" s="195">
        <f t="shared" si="56"/>
        <v>1</v>
      </c>
      <c r="G117" s="196"/>
      <c r="H117" s="211">
        <f t="shared" si="67"/>
        <v>1</v>
      </c>
      <c r="I117" s="211">
        <f t="shared" si="68"/>
        <v>1</v>
      </c>
      <c r="J117" s="211">
        <f t="shared" si="69"/>
        <v>0</v>
      </c>
      <c r="K117" s="196"/>
      <c r="L117" s="211">
        <f t="shared" si="70"/>
        <v>0</v>
      </c>
      <c r="M117" s="211">
        <f t="shared" si="71"/>
        <v>1</v>
      </c>
      <c r="N117" s="211">
        <f t="shared" si="72"/>
        <v>0</v>
      </c>
      <c r="O117" s="196"/>
      <c r="P117" s="201">
        <v>9</v>
      </c>
      <c r="Q117" s="204">
        <v>444</v>
      </c>
      <c r="R117" s="207">
        <v>13</v>
      </c>
      <c r="S117" s="196"/>
      <c r="T117" s="201">
        <v>7</v>
      </c>
      <c r="U117" s="204">
        <v>333</v>
      </c>
      <c r="V117" s="207">
        <v>13</v>
      </c>
      <c r="W117" s="196"/>
      <c r="X117" s="213">
        <v>30</v>
      </c>
      <c r="Y117" s="204">
        <v>1175</v>
      </c>
      <c r="Z117" s="207">
        <v>35</v>
      </c>
      <c r="AA117" s="196"/>
      <c r="AB117" s="211">
        <f t="shared" si="74"/>
        <v>333333.33333333331</v>
      </c>
      <c r="AC117" s="211">
        <f t="shared" si="75"/>
        <v>264639.63963963964</v>
      </c>
      <c r="AD117" s="211">
        <f t="shared" si="76"/>
        <v>269230.76923076919</v>
      </c>
      <c r="AJ117" s="170">
        <v>25</v>
      </c>
      <c r="AK117" s="170">
        <v>237.08</v>
      </c>
      <c r="AL117" s="170">
        <v>-30.23</v>
      </c>
      <c r="AN117" s="170">
        <f t="shared" si="66"/>
        <v>0</v>
      </c>
    </row>
    <row r="118" spans="1:40" ht="26">
      <c r="A118" s="172" t="s">
        <v>91</v>
      </c>
      <c r="B118" s="172" t="s">
        <v>92</v>
      </c>
      <c r="C118" s="196"/>
      <c r="D118" s="195">
        <f t="shared" si="44"/>
        <v>1</v>
      </c>
      <c r="E118" s="195">
        <f t="shared" si="55"/>
        <v>3</v>
      </c>
      <c r="F118" s="195">
        <f t="shared" si="56"/>
        <v>1</v>
      </c>
      <c r="G118" s="196"/>
      <c r="H118" s="211">
        <f t="shared" si="67"/>
        <v>0</v>
      </c>
      <c r="I118" s="211">
        <f t="shared" si="68"/>
        <v>1</v>
      </c>
      <c r="J118" s="211">
        <f t="shared" si="69"/>
        <v>0</v>
      </c>
      <c r="K118" s="196"/>
      <c r="L118" s="211">
        <f t="shared" si="70"/>
        <v>0</v>
      </c>
      <c r="M118" s="211">
        <f t="shared" si="71"/>
        <v>0</v>
      </c>
      <c r="N118" s="211">
        <f t="shared" si="72"/>
        <v>0</v>
      </c>
      <c r="O118" s="196"/>
      <c r="P118" s="201">
        <v>7</v>
      </c>
      <c r="Q118" s="204">
        <v>333</v>
      </c>
      <c r="R118" s="207">
        <v>13</v>
      </c>
      <c r="S118" s="196"/>
      <c r="T118" s="201">
        <v>6</v>
      </c>
      <c r="U118" s="204">
        <v>143</v>
      </c>
      <c r="V118" s="207">
        <v>9</v>
      </c>
      <c r="W118" s="196"/>
      <c r="X118" s="213">
        <v>15</v>
      </c>
      <c r="Y118" s="204">
        <v>600</v>
      </c>
      <c r="Z118" s="207">
        <v>30</v>
      </c>
      <c r="AA118" s="196"/>
      <c r="AB118" s="211">
        <f t="shared" si="74"/>
        <v>214285.71428571426</v>
      </c>
      <c r="AC118" s="211">
        <f t="shared" si="75"/>
        <v>180180.18018018018</v>
      </c>
      <c r="AD118" s="211">
        <f t="shared" si="76"/>
        <v>230769.23076923075</v>
      </c>
      <c r="AJ118" s="170">
        <v>-37.5</v>
      </c>
      <c r="AK118" s="170">
        <v>133.72999999999999</v>
      </c>
      <c r="AL118" s="170">
        <v>-28.57</v>
      </c>
      <c r="AN118" s="170">
        <f t="shared" si="66"/>
        <v>0</v>
      </c>
    </row>
    <row r="119" spans="1:40" ht="26">
      <c r="A119" s="172" t="s">
        <v>92</v>
      </c>
      <c r="B119" s="172" t="s">
        <v>93</v>
      </c>
      <c r="C119" s="196"/>
      <c r="D119" s="195">
        <f t="shared" si="44"/>
        <v>3</v>
      </c>
      <c r="E119" s="195">
        <f t="shared" si="55"/>
        <v>3</v>
      </c>
      <c r="F119" s="195">
        <f t="shared" si="56"/>
        <v>3</v>
      </c>
      <c r="G119" s="196"/>
      <c r="H119" s="211">
        <f t="shared" si="67"/>
        <v>1</v>
      </c>
      <c r="I119" s="211">
        <f t="shared" si="68"/>
        <v>1</v>
      </c>
      <c r="J119" s="211">
        <f t="shared" si="69"/>
        <v>1</v>
      </c>
      <c r="K119" s="196"/>
      <c r="L119" s="211">
        <f t="shared" si="70"/>
        <v>0</v>
      </c>
      <c r="M119" s="211">
        <f t="shared" si="71"/>
        <v>0</v>
      </c>
      <c r="N119" s="211">
        <f t="shared" si="72"/>
        <v>0</v>
      </c>
      <c r="O119" s="196"/>
      <c r="P119" s="201">
        <v>6</v>
      </c>
      <c r="Q119" s="204">
        <v>143</v>
      </c>
      <c r="R119" s="207">
        <v>9</v>
      </c>
      <c r="S119" s="196"/>
      <c r="T119" s="201">
        <v>10</v>
      </c>
      <c r="U119" s="204">
        <v>126</v>
      </c>
      <c r="V119" s="207">
        <v>10</v>
      </c>
      <c r="W119" s="196"/>
      <c r="X119" s="213">
        <v>15</v>
      </c>
      <c r="Y119" s="204">
        <v>395</v>
      </c>
      <c r="Z119" s="207">
        <v>25</v>
      </c>
      <c r="AA119" s="196"/>
      <c r="AB119" s="211">
        <f t="shared" si="74"/>
        <v>249999.99999999997</v>
      </c>
      <c r="AC119" s="211">
        <f t="shared" si="75"/>
        <v>276223.77622377622</v>
      </c>
      <c r="AD119" s="211">
        <f t="shared" si="76"/>
        <v>277777.77777777775</v>
      </c>
      <c r="AJ119" s="170">
        <v>127.27</v>
      </c>
      <c r="AK119" s="170">
        <v>293.75</v>
      </c>
      <c r="AL119" s="170">
        <v>127.27</v>
      </c>
      <c r="AN119" s="170">
        <f t="shared" si="66"/>
        <v>0</v>
      </c>
    </row>
    <row r="120" spans="1:40" ht="26">
      <c r="A120" s="172" t="s">
        <v>93</v>
      </c>
      <c r="B120" s="172" t="s">
        <v>94</v>
      </c>
      <c r="C120" s="196"/>
      <c r="D120" s="195">
        <f t="shared" si="44"/>
        <v>3</v>
      </c>
      <c r="E120" s="195">
        <f t="shared" si="55"/>
        <v>3</v>
      </c>
      <c r="F120" s="195">
        <f t="shared" si="56"/>
        <v>3</v>
      </c>
      <c r="G120" s="196"/>
      <c r="H120" s="211">
        <f t="shared" si="67"/>
        <v>1</v>
      </c>
      <c r="I120" s="211">
        <f t="shared" si="68"/>
        <v>1</v>
      </c>
      <c r="J120" s="211">
        <f t="shared" si="69"/>
        <v>1</v>
      </c>
      <c r="K120" s="196"/>
      <c r="L120" s="211">
        <f t="shared" si="70"/>
        <v>0</v>
      </c>
      <c r="M120" s="211">
        <f t="shared" si="71"/>
        <v>0</v>
      </c>
      <c r="N120" s="211">
        <f t="shared" si="72"/>
        <v>0</v>
      </c>
      <c r="O120" s="196"/>
      <c r="P120" s="201">
        <v>10</v>
      </c>
      <c r="Q120" s="204">
        <v>126</v>
      </c>
      <c r="R120" s="207">
        <v>10</v>
      </c>
      <c r="S120" s="196"/>
      <c r="T120" s="201">
        <v>13</v>
      </c>
      <c r="U120" s="204">
        <v>104</v>
      </c>
      <c r="V120" s="207">
        <v>12</v>
      </c>
      <c r="W120" s="196"/>
      <c r="X120" s="213">
        <v>25</v>
      </c>
      <c r="Y120" s="204">
        <v>315</v>
      </c>
      <c r="Z120" s="207">
        <v>25</v>
      </c>
      <c r="AA120" s="196"/>
      <c r="AB120" s="211">
        <f t="shared" si="74"/>
        <v>250000</v>
      </c>
      <c r="AC120" s="211">
        <f t="shared" si="75"/>
        <v>250000</v>
      </c>
      <c r="AD120" s="211">
        <f t="shared" si="76"/>
        <v>250000</v>
      </c>
      <c r="AJ120" s="170">
        <v>29.63</v>
      </c>
      <c r="AK120" s="170">
        <v>150</v>
      </c>
      <c r="AL120" s="170">
        <v>76.47</v>
      </c>
      <c r="AN120" s="170">
        <f t="shared" si="66"/>
        <v>0</v>
      </c>
    </row>
    <row r="121" spans="1:40" ht="26">
      <c r="A121" s="172" t="s">
        <v>94</v>
      </c>
      <c r="B121" s="172" t="s">
        <v>95</v>
      </c>
      <c r="C121" s="196"/>
      <c r="D121" s="195">
        <f t="shared" si="44"/>
        <v>3</v>
      </c>
      <c r="E121" s="195">
        <f t="shared" si="55"/>
        <v>3</v>
      </c>
      <c r="F121" s="195">
        <f t="shared" si="56"/>
        <v>1</v>
      </c>
      <c r="G121" s="196"/>
      <c r="H121" s="211">
        <f t="shared" si="67"/>
        <v>1</v>
      </c>
      <c r="I121" s="211">
        <f t="shared" si="68"/>
        <v>1</v>
      </c>
      <c r="J121" s="211">
        <f t="shared" si="69"/>
        <v>0</v>
      </c>
      <c r="K121" s="196"/>
      <c r="L121" s="211">
        <f t="shared" si="70"/>
        <v>0</v>
      </c>
      <c r="M121" s="211">
        <f t="shared" si="71"/>
        <v>0</v>
      </c>
      <c r="N121" s="211">
        <f t="shared" si="72"/>
        <v>0</v>
      </c>
      <c r="O121" s="196"/>
      <c r="P121" s="201">
        <v>13</v>
      </c>
      <c r="Q121" s="204">
        <v>104</v>
      </c>
      <c r="R121" s="207">
        <v>12</v>
      </c>
      <c r="S121" s="196"/>
      <c r="T121" s="201">
        <v>8</v>
      </c>
      <c r="U121" s="204">
        <v>106</v>
      </c>
      <c r="V121" s="207">
        <v>12</v>
      </c>
      <c r="W121" s="196"/>
      <c r="X121" s="213">
        <v>35</v>
      </c>
      <c r="Y121" s="204">
        <v>265</v>
      </c>
      <c r="Z121" s="207">
        <v>30</v>
      </c>
      <c r="AA121" s="196"/>
      <c r="AB121" s="211">
        <f t="shared" si="74"/>
        <v>269230.76923076919</v>
      </c>
      <c r="AC121" s="211">
        <f t="shared" si="75"/>
        <v>254807.69230769228</v>
      </c>
      <c r="AD121" s="211">
        <f t="shared" si="76"/>
        <v>249999.99999999997</v>
      </c>
      <c r="AJ121" s="170">
        <v>25</v>
      </c>
      <c r="AK121" s="170">
        <v>117.53</v>
      </c>
      <c r="AL121" s="170">
        <v>-7.89</v>
      </c>
      <c r="AN121" s="170">
        <f t="shared" si="66"/>
        <v>0</v>
      </c>
    </row>
    <row r="122" spans="1:40" ht="26">
      <c r="A122" s="172" t="s">
        <v>95</v>
      </c>
      <c r="B122" s="172" t="s">
        <v>96</v>
      </c>
      <c r="C122" s="196"/>
      <c r="D122" s="195">
        <f t="shared" si="44"/>
        <v>3</v>
      </c>
      <c r="E122" s="195">
        <f t="shared" si="55"/>
        <v>3</v>
      </c>
      <c r="F122" s="195">
        <f t="shared" si="56"/>
        <v>3</v>
      </c>
      <c r="G122" s="196"/>
      <c r="H122" s="211">
        <f t="shared" si="67"/>
        <v>1</v>
      </c>
      <c r="I122" s="211">
        <f t="shared" si="68"/>
        <v>1</v>
      </c>
      <c r="J122" s="211">
        <f t="shared" si="69"/>
        <v>1</v>
      </c>
      <c r="K122" s="196"/>
      <c r="L122" s="211">
        <f t="shared" si="70"/>
        <v>0</v>
      </c>
      <c r="M122" s="211">
        <f t="shared" si="71"/>
        <v>0</v>
      </c>
      <c r="N122" s="211">
        <f t="shared" si="72"/>
        <v>0</v>
      </c>
      <c r="O122" s="196"/>
      <c r="P122" s="201">
        <v>8</v>
      </c>
      <c r="Q122" s="204">
        <v>106</v>
      </c>
      <c r="R122" s="207">
        <v>12</v>
      </c>
      <c r="S122" s="196"/>
      <c r="T122" s="201">
        <v>8</v>
      </c>
      <c r="U122" s="204">
        <v>145</v>
      </c>
      <c r="V122" s="207">
        <v>24</v>
      </c>
      <c r="W122" s="196"/>
      <c r="X122" s="213">
        <v>30</v>
      </c>
      <c r="Y122" s="204">
        <v>335</v>
      </c>
      <c r="Z122" s="207">
        <v>35</v>
      </c>
      <c r="AA122" s="196"/>
      <c r="AB122" s="211">
        <f t="shared" si="74"/>
        <v>374999.99999999994</v>
      </c>
      <c r="AC122" s="211">
        <f t="shared" si="75"/>
        <v>316037.73584905657</v>
      </c>
      <c r="AD122" s="211">
        <f t="shared" si="76"/>
        <v>291666.66666666663</v>
      </c>
      <c r="AJ122" s="170">
        <v>19.05</v>
      </c>
      <c r="AK122" s="170">
        <v>171.81</v>
      </c>
      <c r="AL122" s="170">
        <v>62.5</v>
      </c>
      <c r="AN122" s="170">
        <f t="shared" si="66"/>
        <v>0</v>
      </c>
    </row>
    <row r="123" spans="1:40" ht="26">
      <c r="A123" s="172" t="s">
        <v>96</v>
      </c>
      <c r="B123" s="172" t="s">
        <v>97</v>
      </c>
      <c r="C123" s="196"/>
      <c r="D123" s="195">
        <f t="shared" si="44"/>
        <v>1</v>
      </c>
      <c r="E123" s="195">
        <f t="shared" si="55"/>
        <v>4</v>
      </c>
      <c r="F123" s="195">
        <f t="shared" si="56"/>
        <v>1</v>
      </c>
      <c r="G123" s="196"/>
      <c r="H123" s="211">
        <f t="shared" si="67"/>
        <v>0</v>
      </c>
      <c r="I123" s="211">
        <f t="shared" si="68"/>
        <v>1</v>
      </c>
      <c r="J123" s="211">
        <f t="shared" si="69"/>
        <v>0</v>
      </c>
      <c r="K123" s="196"/>
      <c r="L123" s="211">
        <f t="shared" si="70"/>
        <v>0</v>
      </c>
      <c r="M123" s="211">
        <f t="shared" si="71"/>
        <v>1</v>
      </c>
      <c r="N123" s="211">
        <f t="shared" si="72"/>
        <v>0</v>
      </c>
      <c r="O123" s="196"/>
      <c r="P123" s="201">
        <v>8</v>
      </c>
      <c r="Q123" s="204">
        <v>145</v>
      </c>
      <c r="R123" s="207">
        <v>24</v>
      </c>
      <c r="S123" s="196"/>
      <c r="T123" s="201">
        <v>6</v>
      </c>
      <c r="U123" s="204">
        <v>272</v>
      </c>
      <c r="V123" s="207">
        <v>12</v>
      </c>
      <c r="W123" s="196"/>
      <c r="X123" s="213">
        <v>25</v>
      </c>
      <c r="Y123" s="204">
        <v>405</v>
      </c>
      <c r="Z123" s="207">
        <v>65</v>
      </c>
      <c r="AA123" s="196"/>
      <c r="AB123" s="211">
        <f t="shared" si="74"/>
        <v>312500</v>
      </c>
      <c r="AC123" s="211">
        <f t="shared" si="75"/>
        <v>279310.3448275862</v>
      </c>
      <c r="AD123" s="211">
        <f t="shared" si="76"/>
        <v>270833.33333333331</v>
      </c>
      <c r="AJ123" s="170">
        <v>-28.57</v>
      </c>
      <c r="AK123" s="170">
        <v>169.05</v>
      </c>
      <c r="AL123" s="170">
        <v>-50.98</v>
      </c>
      <c r="AN123" s="170">
        <f t="shared" si="66"/>
        <v>0</v>
      </c>
    </row>
    <row r="124" spans="1:40" ht="26">
      <c r="A124" s="172" t="s">
        <v>97</v>
      </c>
      <c r="B124" s="172" t="s">
        <v>98</v>
      </c>
      <c r="C124" s="196"/>
      <c r="D124" s="195">
        <f t="shared" si="44"/>
        <v>1</v>
      </c>
      <c r="E124" s="195">
        <f t="shared" si="55"/>
        <v>4</v>
      </c>
      <c r="F124" s="195">
        <f t="shared" si="56"/>
        <v>1</v>
      </c>
      <c r="G124" s="196"/>
      <c r="H124" s="211">
        <f t="shared" si="67"/>
        <v>0</v>
      </c>
      <c r="I124" s="211">
        <f t="shared" si="68"/>
        <v>1</v>
      </c>
      <c r="J124" s="211">
        <f t="shared" si="69"/>
        <v>0</v>
      </c>
      <c r="K124" s="196"/>
      <c r="L124" s="211">
        <f t="shared" si="70"/>
        <v>0</v>
      </c>
      <c r="M124" s="211">
        <f t="shared" si="71"/>
        <v>1</v>
      </c>
      <c r="N124" s="211">
        <f t="shared" si="72"/>
        <v>0</v>
      </c>
      <c r="O124" s="196"/>
      <c r="P124" s="201">
        <v>6</v>
      </c>
      <c r="Q124" s="204">
        <v>272</v>
      </c>
      <c r="R124" s="207">
        <v>12</v>
      </c>
      <c r="S124" s="196"/>
      <c r="T124" s="201">
        <v>10</v>
      </c>
      <c r="U124" s="204">
        <v>240</v>
      </c>
      <c r="V124" s="207">
        <v>14</v>
      </c>
      <c r="W124" s="196"/>
      <c r="X124" s="213">
        <v>15</v>
      </c>
      <c r="Y124" s="204">
        <v>565</v>
      </c>
      <c r="Z124" s="207">
        <v>25</v>
      </c>
      <c r="AA124" s="196"/>
      <c r="AB124" s="211">
        <f t="shared" si="74"/>
        <v>249999.99999999997</v>
      </c>
      <c r="AC124" s="211">
        <f t="shared" si="75"/>
        <v>207720.5882352941</v>
      </c>
      <c r="AD124" s="211">
        <f t="shared" si="76"/>
        <v>208333.33333333331</v>
      </c>
      <c r="AJ124" s="170">
        <v>-6.25</v>
      </c>
      <c r="AK124" s="170">
        <v>216.67</v>
      </c>
      <c r="AL124" s="170">
        <v>-13.04</v>
      </c>
      <c r="AN124" s="170">
        <f t="shared" si="66"/>
        <v>0</v>
      </c>
    </row>
    <row r="125" spans="1:40" ht="26">
      <c r="A125" s="172" t="s">
        <v>98</v>
      </c>
      <c r="B125" s="172" t="s">
        <v>99</v>
      </c>
      <c r="C125" s="196"/>
      <c r="D125" s="195">
        <f t="shared" si="44"/>
        <v>1</v>
      </c>
      <c r="E125" s="195">
        <f t="shared" si="55"/>
        <v>3</v>
      </c>
      <c r="F125" s="195">
        <f t="shared" si="56"/>
        <v>3</v>
      </c>
      <c r="G125" s="196"/>
      <c r="H125" s="211">
        <f t="shared" si="67"/>
        <v>0</v>
      </c>
      <c r="I125" s="211">
        <f t="shared" si="68"/>
        <v>1</v>
      </c>
      <c r="J125" s="211">
        <f t="shared" si="69"/>
        <v>1</v>
      </c>
      <c r="K125" s="196"/>
      <c r="L125" s="211">
        <f t="shared" si="70"/>
        <v>0</v>
      </c>
      <c r="M125" s="211">
        <f t="shared" si="71"/>
        <v>0</v>
      </c>
      <c r="N125" s="211">
        <f t="shared" si="72"/>
        <v>0</v>
      </c>
      <c r="O125" s="196"/>
      <c r="P125" s="201">
        <v>10</v>
      </c>
      <c r="Q125" s="204">
        <v>240</v>
      </c>
      <c r="R125" s="207">
        <v>14</v>
      </c>
      <c r="S125" s="196"/>
      <c r="T125" s="201">
        <v>6</v>
      </c>
      <c r="U125" s="204">
        <v>187</v>
      </c>
      <c r="V125" s="207">
        <v>16</v>
      </c>
      <c r="W125" s="196"/>
      <c r="X125" s="213">
        <v>15</v>
      </c>
      <c r="Y125" s="204">
        <v>380</v>
      </c>
      <c r="Z125" s="207">
        <v>20</v>
      </c>
      <c r="AA125" s="196"/>
      <c r="AB125" s="211">
        <f t="shared" si="74"/>
        <v>150000</v>
      </c>
      <c r="AC125" s="211">
        <f t="shared" si="75"/>
        <v>158333.33333333331</v>
      </c>
      <c r="AD125" s="211">
        <f t="shared" si="76"/>
        <v>142857.14285714284</v>
      </c>
      <c r="AJ125" s="170">
        <v>-60</v>
      </c>
      <c r="AK125" s="170">
        <v>303.41000000000003</v>
      </c>
      <c r="AL125" s="170">
        <v>114.29</v>
      </c>
      <c r="AN125" s="170">
        <f t="shared" si="66"/>
        <v>0</v>
      </c>
    </row>
    <row r="126" spans="1:40" ht="26">
      <c r="A126" s="172" t="s">
        <v>99</v>
      </c>
      <c r="B126" s="172" t="s">
        <v>100</v>
      </c>
      <c r="C126" s="196"/>
      <c r="D126" s="195">
        <f t="shared" si="44"/>
        <v>2</v>
      </c>
      <c r="E126" s="195">
        <f t="shared" si="55"/>
        <v>4</v>
      </c>
      <c r="F126" s="195">
        <f t="shared" si="56"/>
        <v>3</v>
      </c>
      <c r="G126" s="196"/>
      <c r="H126" s="211">
        <f t="shared" si="67"/>
        <v>0</v>
      </c>
      <c r="I126" s="211">
        <f t="shared" si="68"/>
        <v>1</v>
      </c>
      <c r="J126" s="211">
        <f t="shared" si="69"/>
        <v>1</v>
      </c>
      <c r="K126" s="196"/>
      <c r="L126" s="211">
        <f t="shared" si="70"/>
        <v>1</v>
      </c>
      <c r="M126" s="211">
        <f t="shared" si="71"/>
        <v>1</v>
      </c>
      <c r="N126" s="211">
        <f t="shared" si="72"/>
        <v>0</v>
      </c>
      <c r="O126" s="196"/>
      <c r="P126" s="201">
        <v>6</v>
      </c>
      <c r="Q126" s="204">
        <v>187</v>
      </c>
      <c r="R126" s="207">
        <v>16</v>
      </c>
      <c r="S126" s="196"/>
      <c r="T126" s="201">
        <v>23</v>
      </c>
      <c r="U126" s="204">
        <v>249</v>
      </c>
      <c r="V126" s="207">
        <v>16</v>
      </c>
      <c r="W126" s="196"/>
      <c r="X126" s="213">
        <v>10</v>
      </c>
      <c r="Y126" s="204">
        <v>355</v>
      </c>
      <c r="Z126" s="207">
        <v>30</v>
      </c>
      <c r="AA126" s="196"/>
      <c r="AB126" s="211">
        <f t="shared" si="74"/>
        <v>166666.66666666666</v>
      </c>
      <c r="AC126" s="211">
        <f t="shared" si="75"/>
        <v>189839.57219251335</v>
      </c>
      <c r="AD126" s="211">
        <f t="shared" si="76"/>
        <v>187499.99999999997</v>
      </c>
      <c r="AJ126" s="170">
        <v>-7.22</v>
      </c>
      <c r="AK126" s="170">
        <v>163.07</v>
      </c>
      <c r="AL126" s="170">
        <v>56.25</v>
      </c>
      <c r="AN126" s="170">
        <f t="shared" si="66"/>
        <v>0</v>
      </c>
    </row>
    <row r="127" spans="1:40" ht="26">
      <c r="A127" s="172" t="s">
        <v>100</v>
      </c>
      <c r="B127" s="172" t="s">
        <v>101</v>
      </c>
      <c r="C127" s="196"/>
      <c r="D127" s="195">
        <f t="shared" si="44"/>
        <v>2</v>
      </c>
      <c r="E127" s="195">
        <f t="shared" si="55"/>
        <v>3</v>
      </c>
      <c r="F127" s="195">
        <f t="shared" si="56"/>
        <v>1</v>
      </c>
      <c r="G127" s="196"/>
      <c r="H127" s="211">
        <f t="shared" si="67"/>
        <v>0</v>
      </c>
      <c r="I127" s="211">
        <f t="shared" si="68"/>
        <v>1</v>
      </c>
      <c r="J127" s="211">
        <f t="shared" si="69"/>
        <v>0</v>
      </c>
      <c r="K127" s="196"/>
      <c r="L127" s="211">
        <f t="shared" si="70"/>
        <v>1</v>
      </c>
      <c r="M127" s="211">
        <f t="shared" si="71"/>
        <v>0</v>
      </c>
      <c r="N127" s="211">
        <f t="shared" si="72"/>
        <v>0</v>
      </c>
      <c r="O127" s="196"/>
      <c r="P127" s="201">
        <v>23</v>
      </c>
      <c r="Q127" s="204">
        <v>249</v>
      </c>
      <c r="R127" s="207">
        <v>16</v>
      </c>
      <c r="S127" s="196"/>
      <c r="T127" s="201">
        <v>15</v>
      </c>
      <c r="U127" s="204">
        <v>171</v>
      </c>
      <c r="V127" s="207">
        <v>15</v>
      </c>
      <c r="W127" s="196"/>
      <c r="X127" s="213">
        <v>90</v>
      </c>
      <c r="Y127" s="204">
        <v>805</v>
      </c>
      <c r="Z127" s="207">
        <v>50</v>
      </c>
      <c r="AA127" s="196"/>
      <c r="AB127" s="211">
        <f t="shared" si="74"/>
        <v>391304.34782608692</v>
      </c>
      <c r="AC127" s="211">
        <f t="shared" si="75"/>
        <v>323293.17269076302</v>
      </c>
      <c r="AD127" s="211">
        <f t="shared" si="76"/>
        <v>312500</v>
      </c>
      <c r="AJ127" s="170">
        <v>-39.76</v>
      </c>
      <c r="AK127" s="170">
        <v>137.18</v>
      </c>
      <c r="AL127" s="170">
        <v>-1.96</v>
      </c>
      <c r="AN127" s="170">
        <f t="shared" si="66"/>
        <v>1</v>
      </c>
    </row>
    <row r="128" spans="1:40" ht="26">
      <c r="A128" s="172" t="s">
        <v>101</v>
      </c>
      <c r="B128" s="172" t="s">
        <v>102</v>
      </c>
      <c r="C128" s="196"/>
      <c r="D128" s="195">
        <f t="shared" si="44"/>
        <v>1</v>
      </c>
      <c r="E128" s="195">
        <f t="shared" si="55"/>
        <v>4</v>
      </c>
      <c r="F128" s="195">
        <f t="shared" si="56"/>
        <v>3</v>
      </c>
      <c r="G128" s="196"/>
      <c r="H128" s="211">
        <f t="shared" si="67"/>
        <v>0</v>
      </c>
      <c r="I128" s="211">
        <f t="shared" si="68"/>
        <v>1</v>
      </c>
      <c r="J128" s="211">
        <f t="shared" si="69"/>
        <v>1</v>
      </c>
      <c r="K128" s="196"/>
      <c r="L128" s="211">
        <f t="shared" si="70"/>
        <v>0</v>
      </c>
      <c r="M128" s="211">
        <f t="shared" si="71"/>
        <v>1</v>
      </c>
      <c r="N128" s="211">
        <f t="shared" si="72"/>
        <v>0</v>
      </c>
      <c r="O128" s="196"/>
      <c r="P128" s="201">
        <v>15</v>
      </c>
      <c r="Q128" s="204">
        <v>171</v>
      </c>
      <c r="R128" s="207">
        <v>15</v>
      </c>
      <c r="S128" s="196"/>
      <c r="T128" s="201">
        <v>13</v>
      </c>
      <c r="U128" s="204">
        <v>213</v>
      </c>
      <c r="V128" s="207">
        <v>11</v>
      </c>
      <c r="W128" s="196"/>
      <c r="X128" s="213">
        <v>50</v>
      </c>
      <c r="Y128" s="204">
        <v>555</v>
      </c>
      <c r="Z128" s="207">
        <v>50</v>
      </c>
      <c r="AA128" s="196"/>
      <c r="AB128" s="211">
        <f t="shared" si="74"/>
        <v>333333.33333333331</v>
      </c>
      <c r="AC128" s="211">
        <f t="shared" si="75"/>
        <v>324561.40350877191</v>
      </c>
      <c r="AD128" s="211">
        <f t="shared" si="76"/>
        <v>333333.33333333331</v>
      </c>
      <c r="AJ128" s="170">
        <v>-3.51</v>
      </c>
      <c r="AK128" s="170">
        <v>353.04</v>
      </c>
      <c r="AL128" s="170">
        <v>25</v>
      </c>
      <c r="AN128" s="170">
        <f t="shared" si="66"/>
        <v>1</v>
      </c>
    </row>
    <row r="129" spans="1:40" ht="26">
      <c r="A129" s="173" t="s">
        <v>252</v>
      </c>
      <c r="B129" s="172" t="s">
        <v>103</v>
      </c>
      <c r="C129" s="196"/>
      <c r="D129" s="195">
        <f t="shared" si="44"/>
        <v>3</v>
      </c>
      <c r="E129" s="195">
        <f t="shared" si="55"/>
        <v>3</v>
      </c>
      <c r="F129" s="195">
        <f t="shared" si="56"/>
        <v>3</v>
      </c>
      <c r="G129" s="196"/>
      <c r="H129" s="211">
        <f t="shared" si="67"/>
        <v>1</v>
      </c>
      <c r="I129" s="211">
        <f t="shared" si="68"/>
        <v>1</v>
      </c>
      <c r="J129" s="211">
        <f t="shared" si="69"/>
        <v>1</v>
      </c>
      <c r="K129" s="196"/>
      <c r="L129" s="211">
        <f t="shared" si="70"/>
        <v>0</v>
      </c>
      <c r="M129" s="211">
        <f t="shared" si="71"/>
        <v>0</v>
      </c>
      <c r="N129" s="211">
        <f t="shared" si="72"/>
        <v>0</v>
      </c>
      <c r="O129" s="196"/>
      <c r="P129" s="201">
        <v>6</v>
      </c>
      <c r="Q129" s="204">
        <v>140</v>
      </c>
      <c r="R129" s="207">
        <v>11</v>
      </c>
      <c r="S129" s="196"/>
      <c r="T129" s="201">
        <v>11</v>
      </c>
      <c r="U129" s="204">
        <v>84</v>
      </c>
      <c r="V129" s="207">
        <v>9</v>
      </c>
      <c r="W129" s="196"/>
      <c r="X129" s="213">
        <v>15</v>
      </c>
      <c r="Y129" s="204">
        <v>290</v>
      </c>
      <c r="Z129" s="207">
        <v>25</v>
      </c>
      <c r="AA129" s="196"/>
      <c r="AB129" s="211">
        <f t="shared" si="74"/>
        <v>249999.99999999997</v>
      </c>
      <c r="AC129" s="211">
        <f t="shared" si="75"/>
        <v>207142.8571428571</v>
      </c>
      <c r="AD129" s="211">
        <f t="shared" si="76"/>
        <v>227272.72727272726</v>
      </c>
      <c r="AJ129" s="170">
        <v>12.9</v>
      </c>
      <c r="AK129" s="170">
        <v>134.78</v>
      </c>
      <c r="AL129" s="170">
        <v>13.64</v>
      </c>
      <c r="AN129" s="170">
        <f t="shared" si="66"/>
        <v>0</v>
      </c>
    </row>
    <row r="130" spans="1:40" ht="26">
      <c r="A130" s="172" t="s">
        <v>102</v>
      </c>
      <c r="B130" s="172" t="s">
        <v>104</v>
      </c>
      <c r="C130" s="196"/>
      <c r="D130" s="195">
        <f t="shared" si="44"/>
        <v>1</v>
      </c>
      <c r="E130" s="195">
        <f t="shared" si="55"/>
        <v>3</v>
      </c>
      <c r="F130" s="195">
        <f t="shared" si="56"/>
        <v>3</v>
      </c>
      <c r="G130" s="196"/>
      <c r="H130" s="211">
        <f t="shared" si="67"/>
        <v>0</v>
      </c>
      <c r="I130" s="211">
        <f t="shared" si="68"/>
        <v>1</v>
      </c>
      <c r="J130" s="211">
        <f t="shared" si="69"/>
        <v>1</v>
      </c>
      <c r="K130" s="196"/>
      <c r="L130" s="211">
        <f t="shared" si="70"/>
        <v>0</v>
      </c>
      <c r="M130" s="211">
        <f t="shared" si="71"/>
        <v>0</v>
      </c>
      <c r="N130" s="211">
        <f t="shared" si="72"/>
        <v>0</v>
      </c>
      <c r="O130" s="196"/>
      <c r="P130" s="201">
        <v>13</v>
      </c>
      <c r="Q130" s="204">
        <v>213</v>
      </c>
      <c r="R130" s="207">
        <v>11</v>
      </c>
      <c r="S130" s="196"/>
      <c r="T130" s="201">
        <v>7</v>
      </c>
      <c r="U130" s="204">
        <v>151</v>
      </c>
      <c r="V130" s="207">
        <v>19</v>
      </c>
      <c r="W130" s="196"/>
      <c r="X130" s="213">
        <v>55</v>
      </c>
      <c r="Y130" s="204">
        <v>820</v>
      </c>
      <c r="Z130" s="207">
        <v>40</v>
      </c>
      <c r="AA130" s="196"/>
      <c r="AB130" s="211">
        <f t="shared" si="74"/>
        <v>423076.92307692301</v>
      </c>
      <c r="AC130" s="211">
        <f t="shared" si="75"/>
        <v>384976.52582159615</v>
      </c>
      <c r="AD130" s="211">
        <f t="shared" si="76"/>
        <v>363636.36363636365</v>
      </c>
      <c r="AJ130" s="170">
        <v>-59.46</v>
      </c>
      <c r="AK130" s="170">
        <v>150</v>
      </c>
      <c r="AL130" s="170">
        <v>105.88</v>
      </c>
      <c r="AN130" s="170">
        <f t="shared" si="66"/>
        <v>0</v>
      </c>
    </row>
    <row r="131" spans="1:40" ht="26">
      <c r="A131" s="172" t="s">
        <v>103</v>
      </c>
      <c r="B131" s="172" t="s">
        <v>105</v>
      </c>
      <c r="C131" s="196"/>
      <c r="D131" s="195">
        <f t="shared" si="44"/>
        <v>2</v>
      </c>
      <c r="E131" s="195">
        <f t="shared" si="55"/>
        <v>4</v>
      </c>
      <c r="F131" s="195">
        <f t="shared" si="56"/>
        <v>3</v>
      </c>
      <c r="G131" s="196"/>
      <c r="H131" s="211">
        <f t="shared" si="67"/>
        <v>0</v>
      </c>
      <c r="I131" s="211">
        <f t="shared" si="68"/>
        <v>1</v>
      </c>
      <c r="J131" s="211">
        <f t="shared" si="69"/>
        <v>1</v>
      </c>
      <c r="K131" s="196"/>
      <c r="L131" s="211">
        <f t="shared" si="70"/>
        <v>1</v>
      </c>
      <c r="M131" s="211">
        <f t="shared" si="71"/>
        <v>1</v>
      </c>
      <c r="N131" s="211">
        <f t="shared" si="72"/>
        <v>0</v>
      </c>
      <c r="O131" s="196"/>
      <c r="P131" s="201">
        <v>11</v>
      </c>
      <c r="Q131" s="204">
        <v>84</v>
      </c>
      <c r="R131" s="207">
        <v>9</v>
      </c>
      <c r="S131" s="196"/>
      <c r="T131" s="201">
        <v>15</v>
      </c>
      <c r="U131" s="204">
        <v>264</v>
      </c>
      <c r="V131" s="207">
        <v>21</v>
      </c>
      <c r="W131" s="196"/>
      <c r="X131" s="213">
        <v>35</v>
      </c>
      <c r="Y131" s="204">
        <v>270</v>
      </c>
      <c r="Z131" s="207">
        <v>25</v>
      </c>
      <c r="AA131" s="196"/>
      <c r="AB131" s="211">
        <f t="shared" si="74"/>
        <v>318181.81818181818</v>
      </c>
      <c r="AC131" s="211">
        <f t="shared" si="75"/>
        <v>321428.57142857142</v>
      </c>
      <c r="AD131" s="211">
        <f t="shared" si="76"/>
        <v>277777.77777777775</v>
      </c>
      <c r="AJ131" s="170">
        <v>-48.28</v>
      </c>
      <c r="AK131" s="170">
        <v>120.59</v>
      </c>
      <c r="AL131" s="170">
        <v>58.54</v>
      </c>
      <c r="AN131" s="170">
        <f t="shared" si="66"/>
        <v>0</v>
      </c>
    </row>
    <row r="132" spans="1:40" ht="26">
      <c r="A132" s="172" t="s">
        <v>104</v>
      </c>
      <c r="B132" s="173" t="s">
        <v>273</v>
      </c>
      <c r="C132" s="196"/>
      <c r="D132" s="195">
        <f t="shared" ref="D132:D175" si="77">IF(AND(H132=0, L132=0), 1, IF(AND(L132=1, H132=0), 2, IF(AND(L132=0,  H132=1), 3, IF(AND(L132=1, H132=1), 4))))</f>
        <v>1</v>
      </c>
      <c r="E132" s="195">
        <f t="shared" si="55"/>
        <v>3</v>
      </c>
      <c r="F132" s="195">
        <f t="shared" si="56"/>
        <v>3</v>
      </c>
      <c r="G132" s="196"/>
      <c r="H132" s="211">
        <f t="shared" si="67"/>
        <v>0</v>
      </c>
      <c r="I132" s="211">
        <f t="shared" si="68"/>
        <v>1</v>
      </c>
      <c r="J132" s="211">
        <f t="shared" si="69"/>
        <v>1</v>
      </c>
      <c r="K132" s="196"/>
      <c r="L132" s="211">
        <f t="shared" si="70"/>
        <v>0</v>
      </c>
      <c r="M132" s="211">
        <f t="shared" si="71"/>
        <v>0</v>
      </c>
      <c r="N132" s="211">
        <f t="shared" si="72"/>
        <v>0</v>
      </c>
      <c r="O132" s="196"/>
      <c r="P132" s="201">
        <v>7</v>
      </c>
      <c r="Q132" s="204">
        <v>151</v>
      </c>
      <c r="R132" s="207">
        <v>19</v>
      </c>
      <c r="S132" s="196"/>
      <c r="T132" s="196">
        <f>ROUND((X129+X134)/((AB129+AB134)*0.00001), 0)</f>
        <v>8</v>
      </c>
      <c r="U132" s="196">
        <f t="shared" ref="U132:V132" si="78">ROUND((Y129+Y134)/((AC129+AC134)*0.00001), 0)</f>
        <v>128</v>
      </c>
      <c r="V132" s="196">
        <f t="shared" si="78"/>
        <v>17</v>
      </c>
      <c r="W132" s="196"/>
      <c r="X132" s="213">
        <v>15</v>
      </c>
      <c r="Y132" s="204">
        <v>285</v>
      </c>
      <c r="Z132" s="207">
        <v>35</v>
      </c>
      <c r="AA132" s="196"/>
      <c r="AB132" s="211">
        <f t="shared" si="74"/>
        <v>214285.71428571426</v>
      </c>
      <c r="AC132" s="211">
        <f t="shared" si="75"/>
        <v>188741.72185430463</v>
      </c>
      <c r="AD132" s="211">
        <f t="shared" si="76"/>
        <v>184210.52631578947</v>
      </c>
      <c r="AJ132" s="170">
        <v>-51.39</v>
      </c>
      <c r="AK132" s="170">
        <v>152.43</v>
      </c>
      <c r="AL132" s="170">
        <v>42.86</v>
      </c>
      <c r="AN132" s="170">
        <f t="shared" ref="AN132:AN177" si="79">IF(P132&gt;$AF$3, 1, 0)</f>
        <v>0</v>
      </c>
    </row>
    <row r="133" spans="1:40" ht="26">
      <c r="A133" s="172" t="s">
        <v>105</v>
      </c>
      <c r="B133" s="172" t="s">
        <v>106</v>
      </c>
      <c r="C133" s="196"/>
      <c r="D133" s="195">
        <f t="shared" si="77"/>
        <v>4</v>
      </c>
      <c r="E133" s="195">
        <f t="shared" si="55"/>
        <v>4</v>
      </c>
      <c r="F133" s="195">
        <f t="shared" si="56"/>
        <v>3</v>
      </c>
      <c r="G133" s="196"/>
      <c r="H133" s="211">
        <f t="shared" si="67"/>
        <v>1</v>
      </c>
      <c r="I133" s="211">
        <f t="shared" si="68"/>
        <v>1</v>
      </c>
      <c r="J133" s="211">
        <f t="shared" si="69"/>
        <v>1</v>
      </c>
      <c r="K133" s="196"/>
      <c r="L133" s="211">
        <f t="shared" si="70"/>
        <v>1</v>
      </c>
      <c r="M133" s="211">
        <f t="shared" si="71"/>
        <v>1</v>
      </c>
      <c r="N133" s="211">
        <f t="shared" si="72"/>
        <v>0</v>
      </c>
      <c r="O133" s="196"/>
      <c r="P133" s="201">
        <v>15</v>
      </c>
      <c r="Q133" s="204">
        <v>264</v>
      </c>
      <c r="R133" s="207">
        <v>21</v>
      </c>
      <c r="S133" s="196"/>
      <c r="T133" s="201">
        <v>18</v>
      </c>
      <c r="U133" s="204">
        <v>325</v>
      </c>
      <c r="V133" s="207">
        <v>20</v>
      </c>
      <c r="W133" s="196"/>
      <c r="X133" s="213">
        <v>60</v>
      </c>
      <c r="Y133" s="204">
        <v>825</v>
      </c>
      <c r="Z133" s="207">
        <v>65</v>
      </c>
      <c r="AA133" s="196"/>
      <c r="AB133" s="211">
        <f t="shared" si="74"/>
        <v>399999.99999999994</v>
      </c>
      <c r="AC133" s="211">
        <f t="shared" si="75"/>
        <v>312499.99999999994</v>
      </c>
      <c r="AD133" s="211">
        <f t="shared" si="76"/>
        <v>309523.80952380953</v>
      </c>
      <c r="AJ133" s="170">
        <v>125.81</v>
      </c>
      <c r="AK133" s="170">
        <v>574.34</v>
      </c>
      <c r="AL133" s="170">
        <v>44.74</v>
      </c>
      <c r="AN133" s="170">
        <f t="shared" si="79"/>
        <v>1</v>
      </c>
    </row>
    <row r="134" spans="1:40" ht="26">
      <c r="A134" s="173" t="s">
        <v>253</v>
      </c>
      <c r="B134" s="172" t="s">
        <v>107</v>
      </c>
      <c r="C134" s="196"/>
      <c r="D134" s="195">
        <f t="shared" si="77"/>
        <v>4</v>
      </c>
      <c r="E134" s="195">
        <f t="shared" si="55"/>
        <v>3</v>
      </c>
      <c r="F134" s="195">
        <f t="shared" si="56"/>
        <v>1</v>
      </c>
      <c r="G134" s="196"/>
      <c r="H134" s="211">
        <f t="shared" si="67"/>
        <v>1</v>
      </c>
      <c r="I134" s="211">
        <f t="shared" si="68"/>
        <v>1</v>
      </c>
      <c r="J134" s="211">
        <f t="shared" si="69"/>
        <v>0</v>
      </c>
      <c r="K134" s="196"/>
      <c r="L134" s="211">
        <f t="shared" si="70"/>
        <v>1</v>
      </c>
      <c r="M134" s="211">
        <f t="shared" si="71"/>
        <v>0</v>
      </c>
      <c r="N134" s="211">
        <f t="shared" si="72"/>
        <v>0</v>
      </c>
      <c r="O134" s="196"/>
      <c r="P134" s="201">
        <v>10</v>
      </c>
      <c r="Q134" s="204">
        <v>115</v>
      </c>
      <c r="R134" s="207">
        <v>24</v>
      </c>
      <c r="S134" s="196"/>
      <c r="T134" s="201">
        <v>16</v>
      </c>
      <c r="U134" s="204">
        <v>132</v>
      </c>
      <c r="V134" s="207">
        <v>8</v>
      </c>
      <c r="W134" s="196"/>
      <c r="X134" s="213">
        <v>20</v>
      </c>
      <c r="Y134" s="204">
        <v>230</v>
      </c>
      <c r="Z134" s="207">
        <v>45</v>
      </c>
      <c r="AA134" s="196"/>
      <c r="AB134" s="211">
        <f t="shared" si="74"/>
        <v>200000</v>
      </c>
      <c r="AC134" s="211">
        <f t="shared" si="75"/>
        <v>199999.99999999997</v>
      </c>
      <c r="AD134" s="211">
        <f t="shared" si="76"/>
        <v>187499.99999999997</v>
      </c>
      <c r="AJ134" s="170">
        <v>6.38</v>
      </c>
      <c r="AK134" s="170">
        <v>172.41</v>
      </c>
      <c r="AL134" s="170">
        <v>-19.350000000000001</v>
      </c>
      <c r="AN134" s="170">
        <f t="shared" si="79"/>
        <v>0</v>
      </c>
    </row>
    <row r="135" spans="1:40" ht="26">
      <c r="A135" s="172" t="s">
        <v>106</v>
      </c>
      <c r="B135" s="172" t="s">
        <v>108</v>
      </c>
      <c r="C135" s="196"/>
      <c r="D135" s="195">
        <f t="shared" si="77"/>
        <v>3</v>
      </c>
      <c r="E135" s="195">
        <f t="shared" si="55"/>
        <v>3</v>
      </c>
      <c r="F135" s="195">
        <f t="shared" si="56"/>
        <v>3</v>
      </c>
      <c r="G135" s="196"/>
      <c r="H135" s="211">
        <f t="shared" si="67"/>
        <v>1</v>
      </c>
      <c r="I135" s="211">
        <f t="shared" si="68"/>
        <v>1</v>
      </c>
      <c r="J135" s="211">
        <f t="shared" si="69"/>
        <v>1</v>
      </c>
      <c r="K135" s="196"/>
      <c r="L135" s="211">
        <f t="shared" si="70"/>
        <v>0</v>
      </c>
      <c r="M135" s="211">
        <f t="shared" si="71"/>
        <v>0</v>
      </c>
      <c r="N135" s="211">
        <f t="shared" si="72"/>
        <v>0</v>
      </c>
      <c r="O135" s="196"/>
      <c r="P135" s="201">
        <v>18</v>
      </c>
      <c r="Q135" s="204">
        <v>325</v>
      </c>
      <c r="R135" s="207">
        <v>20</v>
      </c>
      <c r="S135" s="196"/>
      <c r="T135" s="201">
        <v>13</v>
      </c>
      <c r="U135" s="204">
        <v>187</v>
      </c>
      <c r="V135" s="207">
        <v>14</v>
      </c>
      <c r="W135" s="196"/>
      <c r="X135" s="213">
        <v>70</v>
      </c>
      <c r="Y135" s="204">
        <v>1025</v>
      </c>
      <c r="Z135" s="207">
        <v>55</v>
      </c>
      <c r="AA135" s="196"/>
      <c r="AB135" s="211">
        <f t="shared" si="74"/>
        <v>388888.88888888888</v>
      </c>
      <c r="AC135" s="211">
        <f t="shared" si="75"/>
        <v>315384.61538461538</v>
      </c>
      <c r="AD135" s="211">
        <f t="shared" si="76"/>
        <v>275000</v>
      </c>
      <c r="AJ135" s="170">
        <v>12.5</v>
      </c>
      <c r="AK135" s="170">
        <v>236.11</v>
      </c>
      <c r="AL135" s="170">
        <v>38.89</v>
      </c>
      <c r="AN135" s="170">
        <f t="shared" si="79"/>
        <v>1</v>
      </c>
    </row>
    <row r="136" spans="1:40" ht="26">
      <c r="A136" s="172" t="s">
        <v>107</v>
      </c>
      <c r="B136" s="172" t="s">
        <v>109</v>
      </c>
      <c r="C136" s="196"/>
      <c r="D136" s="195">
        <f t="shared" si="77"/>
        <v>3</v>
      </c>
      <c r="E136" s="195">
        <f t="shared" si="55"/>
        <v>4</v>
      </c>
      <c r="F136" s="195">
        <f t="shared" si="56"/>
        <v>3</v>
      </c>
      <c r="G136" s="196"/>
      <c r="H136" s="211">
        <f t="shared" si="67"/>
        <v>1</v>
      </c>
      <c r="I136" s="211">
        <f t="shared" si="68"/>
        <v>1</v>
      </c>
      <c r="J136" s="211">
        <f t="shared" si="69"/>
        <v>1</v>
      </c>
      <c r="K136" s="196"/>
      <c r="L136" s="211">
        <f t="shared" si="70"/>
        <v>0</v>
      </c>
      <c r="M136" s="211">
        <f t="shared" si="71"/>
        <v>1</v>
      </c>
      <c r="N136" s="211">
        <f t="shared" si="72"/>
        <v>0</v>
      </c>
      <c r="O136" s="196"/>
      <c r="P136" s="201">
        <v>16</v>
      </c>
      <c r="Q136" s="204">
        <v>132</v>
      </c>
      <c r="R136" s="207">
        <v>8</v>
      </c>
      <c r="S136" s="196"/>
      <c r="T136" s="201">
        <v>12</v>
      </c>
      <c r="U136" s="204">
        <v>252</v>
      </c>
      <c r="V136" s="207">
        <v>18</v>
      </c>
      <c r="W136" s="196"/>
      <c r="X136" s="213">
        <v>50</v>
      </c>
      <c r="Y136" s="204">
        <v>395</v>
      </c>
      <c r="Z136" s="207">
        <v>25</v>
      </c>
      <c r="AA136" s="196"/>
      <c r="AB136" s="211">
        <f t="shared" si="74"/>
        <v>312500</v>
      </c>
      <c r="AC136" s="211">
        <f t="shared" si="75"/>
        <v>299242.4242424242</v>
      </c>
      <c r="AD136" s="211">
        <f t="shared" si="76"/>
        <v>312500</v>
      </c>
      <c r="AJ136" s="170">
        <v>52.17</v>
      </c>
      <c r="AK136" s="170">
        <v>238.38</v>
      </c>
      <c r="AL136" s="170">
        <v>51.52</v>
      </c>
      <c r="AN136" s="170">
        <f t="shared" si="79"/>
        <v>1</v>
      </c>
    </row>
    <row r="137" spans="1:40" ht="26">
      <c r="A137" s="172" t="s">
        <v>108</v>
      </c>
      <c r="B137" s="170"/>
      <c r="C137" s="194"/>
      <c r="D137" s="195"/>
      <c r="E137" s="195"/>
      <c r="F137" s="195"/>
      <c r="G137" s="194"/>
      <c r="H137" s="211"/>
      <c r="I137" s="211"/>
      <c r="J137" s="211"/>
      <c r="K137" s="194"/>
      <c r="L137" s="211"/>
      <c r="M137" s="211"/>
      <c r="N137" s="211"/>
      <c r="O137" s="194"/>
      <c r="P137" s="201">
        <v>13</v>
      </c>
      <c r="Q137" s="204">
        <v>187</v>
      </c>
      <c r="R137" s="207">
        <v>14</v>
      </c>
      <c r="S137" s="196"/>
      <c r="T137" s="196"/>
      <c r="U137" s="196"/>
      <c r="V137" s="196"/>
      <c r="W137" s="196"/>
      <c r="X137" s="213">
        <v>45</v>
      </c>
      <c r="Y137" s="204">
        <v>605</v>
      </c>
      <c r="Z137" s="207">
        <v>50</v>
      </c>
      <c r="AA137" s="196"/>
      <c r="AB137" s="211">
        <f t="shared" si="74"/>
        <v>346153.84615384613</v>
      </c>
      <c r="AC137" s="211">
        <f t="shared" si="75"/>
        <v>323529.41176470584</v>
      </c>
      <c r="AD137" s="211">
        <f t="shared" si="76"/>
        <v>357142.8571428571</v>
      </c>
      <c r="AN137" s="170">
        <f t="shared" si="79"/>
        <v>0</v>
      </c>
    </row>
    <row r="138" spans="1:40" ht="26">
      <c r="A138" s="172" t="s">
        <v>109</v>
      </c>
      <c r="B138" s="170"/>
      <c r="C138" s="194"/>
      <c r="D138" s="195"/>
      <c r="E138" s="195"/>
      <c r="F138" s="195"/>
      <c r="G138" s="194"/>
      <c r="H138" s="211"/>
      <c r="I138" s="211"/>
      <c r="J138" s="211"/>
      <c r="K138" s="194"/>
      <c r="L138" s="211"/>
      <c r="M138" s="211"/>
      <c r="N138" s="211"/>
      <c r="O138" s="194"/>
      <c r="P138" s="201">
        <v>12</v>
      </c>
      <c r="Q138" s="204">
        <v>252</v>
      </c>
      <c r="R138" s="207">
        <v>18</v>
      </c>
      <c r="S138" s="196"/>
      <c r="T138" s="196"/>
      <c r="U138" s="196"/>
      <c r="V138" s="196"/>
      <c r="W138" s="196"/>
      <c r="X138" s="213">
        <v>35</v>
      </c>
      <c r="Y138" s="204">
        <v>670</v>
      </c>
      <c r="Z138" s="207">
        <v>50</v>
      </c>
      <c r="AA138" s="196"/>
      <c r="AB138" s="211">
        <f t="shared" si="74"/>
        <v>291666.66666666663</v>
      </c>
      <c r="AC138" s="211">
        <f t="shared" si="75"/>
        <v>265873.01587301586</v>
      </c>
      <c r="AD138" s="211">
        <f t="shared" si="76"/>
        <v>277777.77777777775</v>
      </c>
      <c r="AN138" s="170">
        <f t="shared" si="79"/>
        <v>0</v>
      </c>
    </row>
    <row r="139" spans="1:40" ht="26">
      <c r="A139" s="186"/>
      <c r="B139" s="170"/>
      <c r="C139" s="194"/>
      <c r="D139" s="195"/>
      <c r="E139" s="195"/>
      <c r="F139" s="195"/>
      <c r="G139" s="194"/>
      <c r="H139" s="211"/>
      <c r="I139" s="211"/>
      <c r="J139" s="211"/>
      <c r="K139" s="194"/>
      <c r="L139" s="211"/>
      <c r="M139" s="211"/>
      <c r="N139" s="211"/>
      <c r="O139" s="194"/>
      <c r="P139" s="202"/>
      <c r="Q139" s="205"/>
      <c r="R139" s="208"/>
      <c r="S139" s="196"/>
      <c r="T139" s="196"/>
      <c r="U139" s="196"/>
      <c r="V139" s="196"/>
      <c r="W139" s="196"/>
      <c r="X139" s="214"/>
      <c r="Y139" s="205"/>
      <c r="Z139" s="208"/>
      <c r="AA139" s="196"/>
      <c r="AB139" s="211"/>
      <c r="AC139" s="211"/>
      <c r="AD139" s="211"/>
      <c r="AN139" s="170">
        <f t="shared" si="79"/>
        <v>0</v>
      </c>
    </row>
    <row r="140" spans="1:40" ht="26">
      <c r="A140" s="171" t="s">
        <v>7</v>
      </c>
      <c r="B140" s="171" t="s">
        <v>7</v>
      </c>
      <c r="C140" s="195"/>
      <c r="D140" s="195">
        <f t="shared" si="77"/>
        <v>1</v>
      </c>
      <c r="E140" s="195">
        <f t="shared" si="55"/>
        <v>3</v>
      </c>
      <c r="F140" s="195">
        <f t="shared" si="56"/>
        <v>3</v>
      </c>
      <c r="G140" s="195"/>
      <c r="H140" s="211">
        <f t="shared" ref="H140:H155" si="80">IF(AJ140&gt;0, 1, 0)</f>
        <v>0</v>
      </c>
      <c r="I140" s="211">
        <f t="shared" ref="I140:I155" si="81">IF(AK140&gt;0, 1, 0)</f>
        <v>1</v>
      </c>
      <c r="J140" s="211">
        <f t="shared" ref="J140:J155" si="82">IF(AL140&gt;0, 1, 0)</f>
        <v>1</v>
      </c>
      <c r="K140" s="195"/>
      <c r="L140" s="211">
        <f t="shared" ref="L140:L155" si="83">IF(T140&gt;$AF$3, 1, 0)</f>
        <v>0</v>
      </c>
      <c r="M140" s="211">
        <f t="shared" ref="M140:M155" si="84">IF(U140&gt;$AG$3, 1, 0)</f>
        <v>0</v>
      </c>
      <c r="N140" s="211">
        <f t="shared" ref="N140:N155" si="85">IF(V140&gt;$AH$3, 1, 0)</f>
        <v>0</v>
      </c>
      <c r="O140" s="195"/>
      <c r="P140" s="200">
        <v>7</v>
      </c>
      <c r="Q140" s="203">
        <v>110</v>
      </c>
      <c r="R140" s="206">
        <v>26</v>
      </c>
      <c r="S140" s="196"/>
      <c r="T140" s="200">
        <v>7</v>
      </c>
      <c r="U140" s="203">
        <v>110</v>
      </c>
      <c r="V140" s="206">
        <v>26</v>
      </c>
      <c r="W140" s="196"/>
      <c r="X140" s="212">
        <v>645</v>
      </c>
      <c r="Y140" s="203">
        <v>9720</v>
      </c>
      <c r="Z140" s="206">
        <v>2365</v>
      </c>
      <c r="AA140" s="196"/>
      <c r="AB140" s="195">
        <f>X140/(P140*0.00001)</f>
        <v>9214285.7142857127</v>
      </c>
      <c r="AC140" s="195">
        <f>Y140/(Q140*0.00001)</f>
        <v>8836363.6363636367</v>
      </c>
      <c r="AD140" s="195">
        <f>Z140/(R140*0.00001)</f>
        <v>9096153.8461538441</v>
      </c>
      <c r="AJ140" s="170">
        <v>-7.99</v>
      </c>
      <c r="AK140" s="170">
        <v>144.34</v>
      </c>
      <c r="AL140" s="170">
        <v>69.66</v>
      </c>
      <c r="AN140" s="170">
        <f t="shared" si="79"/>
        <v>0</v>
      </c>
    </row>
    <row r="141" spans="1:40" ht="26">
      <c r="A141" s="180" t="s">
        <v>254</v>
      </c>
      <c r="B141" s="172" t="s">
        <v>110</v>
      </c>
      <c r="C141" s="196"/>
      <c r="D141" s="195">
        <f t="shared" si="77"/>
        <v>1</v>
      </c>
      <c r="E141" s="195">
        <f t="shared" si="55"/>
        <v>1</v>
      </c>
      <c r="F141" s="195">
        <f t="shared" si="56"/>
        <v>1</v>
      </c>
      <c r="G141" s="196"/>
      <c r="H141" s="211">
        <f t="shared" si="80"/>
        <v>0</v>
      </c>
      <c r="I141" s="211">
        <f t="shared" si="81"/>
        <v>0</v>
      </c>
      <c r="J141" s="211">
        <f t="shared" si="82"/>
        <v>0</v>
      </c>
      <c r="K141" s="196"/>
      <c r="L141" s="211">
        <f t="shared" si="83"/>
        <v>0</v>
      </c>
      <c r="M141" s="211">
        <f t="shared" si="84"/>
        <v>0</v>
      </c>
      <c r="N141" s="211">
        <f t="shared" si="85"/>
        <v>0</v>
      </c>
      <c r="O141" s="196"/>
      <c r="P141" s="201">
        <v>4</v>
      </c>
      <c r="Q141" s="204">
        <v>74</v>
      </c>
      <c r="R141" s="207">
        <v>28</v>
      </c>
      <c r="S141" s="196"/>
      <c r="T141" s="201">
        <v>9</v>
      </c>
      <c r="U141" s="204">
        <v>142</v>
      </c>
      <c r="V141" s="207">
        <v>32</v>
      </c>
      <c r="W141" s="196"/>
      <c r="X141" s="213">
        <v>-1</v>
      </c>
      <c r="Y141" s="204">
        <v>95</v>
      </c>
      <c r="Z141" s="207">
        <v>35</v>
      </c>
      <c r="AA141" s="196"/>
      <c r="AB141" s="211"/>
      <c r="AC141" s="211">
        <f t="shared" ref="AC141:AC159" si="86">Y141/(Q141*0.00001)</f>
        <v>128378.37837837836</v>
      </c>
      <c r="AD141" s="211">
        <f t="shared" ref="AD141:AD159" si="87">Z141/(R141*0.00001)</f>
        <v>124999.99999999999</v>
      </c>
      <c r="AJ141" s="170">
        <v>-46.43</v>
      </c>
      <c r="AK141" s="170">
        <v>-2.36</v>
      </c>
      <c r="AL141" s="170">
        <v>-17.97</v>
      </c>
      <c r="AN141" s="170">
        <f t="shared" si="79"/>
        <v>0</v>
      </c>
    </row>
    <row r="142" spans="1:40" ht="26">
      <c r="A142" s="172" t="s">
        <v>110</v>
      </c>
      <c r="B142" s="172" t="s">
        <v>111</v>
      </c>
      <c r="C142" s="196"/>
      <c r="D142" s="195">
        <f t="shared" si="77"/>
        <v>3</v>
      </c>
      <c r="E142" s="195">
        <f t="shared" si="55"/>
        <v>3</v>
      </c>
      <c r="F142" s="195">
        <f t="shared" si="56"/>
        <v>3</v>
      </c>
      <c r="G142" s="196"/>
      <c r="H142" s="211">
        <f t="shared" si="80"/>
        <v>1</v>
      </c>
      <c r="I142" s="211">
        <f t="shared" si="81"/>
        <v>1</v>
      </c>
      <c r="J142" s="211">
        <f t="shared" si="82"/>
        <v>1</v>
      </c>
      <c r="K142" s="196"/>
      <c r="L142" s="211">
        <f t="shared" si="83"/>
        <v>0</v>
      </c>
      <c r="M142" s="211">
        <f t="shared" si="84"/>
        <v>0</v>
      </c>
      <c r="N142" s="211">
        <f t="shared" si="85"/>
        <v>0</v>
      </c>
      <c r="O142" s="196"/>
      <c r="P142" s="201">
        <v>9</v>
      </c>
      <c r="Q142" s="204">
        <v>142</v>
      </c>
      <c r="R142" s="207">
        <v>32</v>
      </c>
      <c r="S142" s="196"/>
      <c r="T142" s="201">
        <v>5</v>
      </c>
      <c r="U142" s="204">
        <v>87</v>
      </c>
      <c r="V142" s="207">
        <v>26</v>
      </c>
      <c r="W142" s="196"/>
      <c r="X142" s="213">
        <v>30</v>
      </c>
      <c r="Y142" s="204">
        <v>455</v>
      </c>
      <c r="Z142" s="207">
        <v>105</v>
      </c>
      <c r="AA142" s="196"/>
      <c r="AB142" s="211">
        <f t="shared" ref="AB142:AB147" si="88">X142/(P142*0.00001)</f>
        <v>333333.33333333331</v>
      </c>
      <c r="AC142" s="211">
        <f t="shared" si="86"/>
        <v>320422.53521126759</v>
      </c>
      <c r="AD142" s="211">
        <f t="shared" si="87"/>
        <v>328125</v>
      </c>
      <c r="AJ142" s="170">
        <v>127.27</v>
      </c>
      <c r="AK142" s="170">
        <v>443.21</v>
      </c>
      <c r="AL142" s="170">
        <v>297.06</v>
      </c>
      <c r="AN142" s="170">
        <f t="shared" si="79"/>
        <v>0</v>
      </c>
    </row>
    <row r="143" spans="1:40" ht="26">
      <c r="A143" s="172" t="s">
        <v>111</v>
      </c>
      <c r="B143" s="191" t="s">
        <v>141</v>
      </c>
      <c r="C143" s="194"/>
      <c r="D143" s="195">
        <f t="shared" si="77"/>
        <v>3</v>
      </c>
      <c r="E143" s="195">
        <f t="shared" si="55"/>
        <v>3</v>
      </c>
      <c r="F143" s="195">
        <f t="shared" si="56"/>
        <v>3</v>
      </c>
      <c r="G143" s="194"/>
      <c r="H143" s="211">
        <f t="shared" si="80"/>
        <v>1</v>
      </c>
      <c r="I143" s="211">
        <f t="shared" si="81"/>
        <v>1</v>
      </c>
      <c r="J143" s="211">
        <f t="shared" si="82"/>
        <v>1</v>
      </c>
      <c r="K143" s="194"/>
      <c r="L143" s="211">
        <f t="shared" si="83"/>
        <v>0</v>
      </c>
      <c r="M143" s="211">
        <f t="shared" si="84"/>
        <v>0</v>
      </c>
      <c r="N143" s="211">
        <f t="shared" si="85"/>
        <v>0</v>
      </c>
      <c r="O143" s="194"/>
      <c r="P143" s="201">
        <v>5</v>
      </c>
      <c r="Q143" s="204">
        <v>87</v>
      </c>
      <c r="R143" s="207">
        <v>26</v>
      </c>
      <c r="S143" s="194"/>
      <c r="T143" s="194">
        <f>ROUND(P141*$Z$141/($Z$141+X152+X153+X158+X159)+P152*X152/($Z$141+X152+X153+X158+X159)+P153*X153/($Z$141+X152+X153+X158+X159)+P158*X158/($Z$141+X152+X153+X158+X159)+P159*X159/($Z$141+X152+X153+X158+X159), 0)</f>
        <v>8</v>
      </c>
      <c r="U143" s="194">
        <f t="shared" ref="U143:V143" si="89">ROUND(Q141*$Z$141/($Z$141+Y152+Y153+Y158+Y159)+Q152*Y152/($Z$141+Y152+Y153+Y158+Y159)+Q153*Y153/($Z$141+Y152+Y153+Y158+Y159)+Q158*Y158/($Z$141+Y152+Y153+Y158+Y159)+Q159*Y159/($Z$141+Y152+Y153+Y158+Y159), 0)</f>
        <v>153</v>
      </c>
      <c r="V143" s="194">
        <f t="shared" si="89"/>
        <v>27</v>
      </c>
      <c r="W143" s="194"/>
      <c r="X143" s="213">
        <v>25</v>
      </c>
      <c r="Y143" s="204">
        <v>440</v>
      </c>
      <c r="Z143" s="207">
        <v>135</v>
      </c>
      <c r="AA143" s="194"/>
      <c r="AB143" s="211">
        <f t="shared" si="88"/>
        <v>500000</v>
      </c>
      <c r="AC143" s="211">
        <f t="shared" si="86"/>
        <v>505747.12643678155</v>
      </c>
      <c r="AD143" s="211">
        <f t="shared" si="87"/>
        <v>519230.76923076919</v>
      </c>
      <c r="AJ143" s="170">
        <v>333.33</v>
      </c>
      <c r="AK143" s="170">
        <v>575.37</v>
      </c>
      <c r="AL143" s="170">
        <v>341.86</v>
      </c>
      <c r="AN143" s="170">
        <f t="shared" si="79"/>
        <v>0</v>
      </c>
    </row>
    <row r="144" spans="1:40" ht="26">
      <c r="A144" s="177" t="s">
        <v>112</v>
      </c>
      <c r="B144" s="177" t="s">
        <v>112</v>
      </c>
      <c r="C144" s="196"/>
      <c r="D144" s="195">
        <f t="shared" si="77"/>
        <v>1</v>
      </c>
      <c r="E144" s="195">
        <f t="shared" si="55"/>
        <v>1</v>
      </c>
      <c r="F144" s="195">
        <f t="shared" si="56"/>
        <v>1</v>
      </c>
      <c r="G144" s="196"/>
      <c r="H144" s="211">
        <f t="shared" si="80"/>
        <v>0</v>
      </c>
      <c r="I144" s="211">
        <f t="shared" si="81"/>
        <v>0</v>
      </c>
      <c r="J144" s="211">
        <f t="shared" si="82"/>
        <v>0</v>
      </c>
      <c r="K144" s="196"/>
      <c r="L144" s="211">
        <f t="shared" si="83"/>
        <v>0</v>
      </c>
      <c r="M144" s="211">
        <f t="shared" si="84"/>
        <v>0</v>
      </c>
      <c r="N144" s="211">
        <f t="shared" si="85"/>
        <v>0</v>
      </c>
      <c r="O144" s="196"/>
      <c r="P144" s="201">
        <v>5</v>
      </c>
      <c r="Q144" s="204">
        <v>71</v>
      </c>
      <c r="R144" s="207">
        <v>14</v>
      </c>
      <c r="S144" s="194"/>
      <c r="T144" s="201">
        <v>5</v>
      </c>
      <c r="U144" s="204">
        <v>71</v>
      </c>
      <c r="V144" s="207">
        <v>14</v>
      </c>
      <c r="W144" s="194"/>
      <c r="X144" s="213">
        <v>25</v>
      </c>
      <c r="Y144" s="204">
        <v>345</v>
      </c>
      <c r="Z144" s="207">
        <v>70</v>
      </c>
      <c r="AA144" s="194"/>
      <c r="AB144" s="211">
        <f t="shared" si="88"/>
        <v>500000</v>
      </c>
      <c r="AC144" s="211">
        <f t="shared" si="86"/>
        <v>485915.49295774649</v>
      </c>
      <c r="AD144" s="211">
        <f t="shared" si="87"/>
        <v>499999.99999999994</v>
      </c>
      <c r="AJ144" s="170">
        <v>-76.42</v>
      </c>
      <c r="AK144" s="170">
        <v>-37.270000000000003</v>
      </c>
      <c r="AL144" s="170">
        <v>-71.069999999999993</v>
      </c>
      <c r="AN144" s="170">
        <f t="shared" si="79"/>
        <v>0</v>
      </c>
    </row>
    <row r="145" spans="1:40" ht="26">
      <c r="A145" s="172" t="s">
        <v>113</v>
      </c>
      <c r="B145" s="172" t="s">
        <v>113</v>
      </c>
      <c r="C145" s="196"/>
      <c r="D145" s="195">
        <f t="shared" si="77"/>
        <v>1</v>
      </c>
      <c r="E145" s="195">
        <f t="shared" si="55"/>
        <v>3</v>
      </c>
      <c r="F145" s="195">
        <f t="shared" si="56"/>
        <v>3</v>
      </c>
      <c r="G145" s="196"/>
      <c r="H145" s="211">
        <f t="shared" si="80"/>
        <v>0</v>
      </c>
      <c r="I145" s="211">
        <f t="shared" si="81"/>
        <v>1</v>
      </c>
      <c r="J145" s="211">
        <f t="shared" si="82"/>
        <v>1</v>
      </c>
      <c r="K145" s="196"/>
      <c r="L145" s="211">
        <f t="shared" si="83"/>
        <v>0</v>
      </c>
      <c r="M145" s="211">
        <f t="shared" si="84"/>
        <v>0</v>
      </c>
      <c r="N145" s="211">
        <f t="shared" si="85"/>
        <v>0</v>
      </c>
      <c r="O145" s="196"/>
      <c r="P145" s="201">
        <v>10</v>
      </c>
      <c r="Q145" s="204">
        <v>124</v>
      </c>
      <c r="R145" s="207">
        <v>27</v>
      </c>
      <c r="S145" s="194"/>
      <c r="T145" s="201">
        <v>10</v>
      </c>
      <c r="U145" s="204">
        <v>124</v>
      </c>
      <c r="V145" s="207">
        <v>27</v>
      </c>
      <c r="W145" s="194"/>
      <c r="X145" s="213">
        <v>125</v>
      </c>
      <c r="Y145" s="204">
        <v>1565</v>
      </c>
      <c r="Z145" s="207">
        <v>345</v>
      </c>
      <c r="AA145" s="194"/>
      <c r="AB145" s="211">
        <f t="shared" si="88"/>
        <v>1250000</v>
      </c>
      <c r="AC145" s="211">
        <f t="shared" si="86"/>
        <v>1262096.7741935484</v>
      </c>
      <c r="AD145" s="211">
        <f t="shared" si="87"/>
        <v>1277777.7777777778</v>
      </c>
      <c r="AJ145" s="170">
        <v>0</v>
      </c>
      <c r="AK145" s="170">
        <v>239.48</v>
      </c>
      <c r="AL145" s="170">
        <v>98.28</v>
      </c>
      <c r="AN145" s="170">
        <f t="shared" si="79"/>
        <v>0</v>
      </c>
    </row>
    <row r="146" spans="1:40" ht="26">
      <c r="A146" s="172" t="s">
        <v>114</v>
      </c>
      <c r="B146" s="172" t="s">
        <v>114</v>
      </c>
      <c r="C146" s="196"/>
      <c r="D146" s="195">
        <f t="shared" si="77"/>
        <v>2</v>
      </c>
      <c r="E146" s="195">
        <f t="shared" si="55"/>
        <v>4</v>
      </c>
      <c r="F146" s="195">
        <f t="shared" si="56"/>
        <v>3</v>
      </c>
      <c r="G146" s="196"/>
      <c r="H146" s="211">
        <f t="shared" si="80"/>
        <v>0</v>
      </c>
      <c r="I146" s="211">
        <f t="shared" si="81"/>
        <v>1</v>
      </c>
      <c r="J146" s="211">
        <f t="shared" si="82"/>
        <v>1</v>
      </c>
      <c r="K146" s="196"/>
      <c r="L146" s="211">
        <f t="shared" si="83"/>
        <v>1</v>
      </c>
      <c r="M146" s="211">
        <f t="shared" si="84"/>
        <v>1</v>
      </c>
      <c r="N146" s="211">
        <f t="shared" si="85"/>
        <v>0</v>
      </c>
      <c r="O146" s="196"/>
      <c r="P146" s="201">
        <v>15</v>
      </c>
      <c r="Q146" s="204">
        <v>204</v>
      </c>
      <c r="R146" s="207">
        <v>31</v>
      </c>
      <c r="S146" s="195"/>
      <c r="T146" s="201">
        <v>15</v>
      </c>
      <c r="U146" s="204">
        <v>204</v>
      </c>
      <c r="V146" s="207">
        <v>31</v>
      </c>
      <c r="W146" s="195"/>
      <c r="X146" s="213">
        <v>15</v>
      </c>
      <c r="Y146" s="204">
        <v>240</v>
      </c>
      <c r="Z146" s="207">
        <v>40</v>
      </c>
      <c r="AA146" s="195"/>
      <c r="AB146" s="211">
        <f t="shared" si="88"/>
        <v>99999.999999999985</v>
      </c>
      <c r="AC146" s="211">
        <f t="shared" si="86"/>
        <v>117647.0588235294</v>
      </c>
      <c r="AD146" s="211">
        <f t="shared" si="87"/>
        <v>129032.25806451614</v>
      </c>
      <c r="AJ146" s="170">
        <v>-11.76</v>
      </c>
      <c r="AK146" s="170">
        <v>200</v>
      </c>
      <c r="AL146" s="170">
        <v>60</v>
      </c>
      <c r="AN146" s="170">
        <f t="shared" si="79"/>
        <v>1</v>
      </c>
    </row>
    <row r="147" spans="1:40" ht="26">
      <c r="A147" s="179" t="s">
        <v>115</v>
      </c>
      <c r="B147" s="179" t="s">
        <v>115</v>
      </c>
      <c r="C147" s="196"/>
      <c r="D147" s="195">
        <f t="shared" si="77"/>
        <v>3</v>
      </c>
      <c r="E147" s="195">
        <f t="shared" ref="E147:E175" si="90">IF(AND(I147=0, M147=0), 1, IF(AND(M147=1, I147=0), 2, IF(AND(M147=0,  I147=1), 3, IF(AND(M147=1, I147=1), 4))))</f>
        <v>3</v>
      </c>
      <c r="F147" s="195">
        <f t="shared" ref="F147:F175" si="91">IF(AND(J147=0, N147=0), 1, IF(AND(N147=1, J147=0), 2, IF(AND(N147=0,  J147=1), 3, IF(AND(N147=1, J147=1), 4))))</f>
        <v>3</v>
      </c>
      <c r="G147" s="196"/>
      <c r="H147" s="211">
        <f t="shared" si="80"/>
        <v>1</v>
      </c>
      <c r="I147" s="211">
        <f t="shared" si="81"/>
        <v>1</v>
      </c>
      <c r="J147" s="211">
        <f t="shared" si="82"/>
        <v>1</v>
      </c>
      <c r="K147" s="196"/>
      <c r="L147" s="211">
        <f t="shared" si="83"/>
        <v>0</v>
      </c>
      <c r="M147" s="211">
        <f t="shared" si="84"/>
        <v>0</v>
      </c>
      <c r="N147" s="211">
        <f t="shared" si="85"/>
        <v>0</v>
      </c>
      <c r="O147" s="196"/>
      <c r="P147" s="201">
        <v>4</v>
      </c>
      <c r="Q147" s="204">
        <v>74</v>
      </c>
      <c r="R147" s="207">
        <v>27</v>
      </c>
      <c r="S147" s="196"/>
      <c r="T147" s="201">
        <v>4</v>
      </c>
      <c r="U147" s="204">
        <v>74</v>
      </c>
      <c r="V147" s="207">
        <v>27</v>
      </c>
      <c r="W147" s="196"/>
      <c r="X147" s="213">
        <v>65</v>
      </c>
      <c r="Y147" s="204">
        <v>1090</v>
      </c>
      <c r="Z147" s="207">
        <v>410</v>
      </c>
      <c r="AA147" s="196"/>
      <c r="AB147" s="211">
        <f t="shared" si="88"/>
        <v>1624999.9999999998</v>
      </c>
      <c r="AC147" s="211">
        <f t="shared" si="86"/>
        <v>1472972.9729729728</v>
      </c>
      <c r="AD147" s="211">
        <f t="shared" si="87"/>
        <v>1518518.5185185184</v>
      </c>
      <c r="AJ147" s="170">
        <v>8.33</v>
      </c>
      <c r="AK147" s="170">
        <v>129.96</v>
      </c>
      <c r="AL147" s="170">
        <v>138.37</v>
      </c>
      <c r="AN147" s="170">
        <f t="shared" si="79"/>
        <v>0</v>
      </c>
    </row>
    <row r="148" spans="1:40" ht="26">
      <c r="A148" s="172" t="s">
        <v>116</v>
      </c>
      <c r="B148" s="172" t="s">
        <v>116</v>
      </c>
      <c r="C148" s="196"/>
      <c r="D148" s="195">
        <f t="shared" si="77"/>
        <v>3</v>
      </c>
      <c r="E148" s="195">
        <f t="shared" si="90"/>
        <v>3</v>
      </c>
      <c r="F148" s="195">
        <f t="shared" si="91"/>
        <v>3</v>
      </c>
      <c r="G148" s="196"/>
      <c r="H148" s="211">
        <f t="shared" si="80"/>
        <v>1</v>
      </c>
      <c r="I148" s="211">
        <f t="shared" si="81"/>
        <v>1</v>
      </c>
      <c r="J148" s="211">
        <f t="shared" si="82"/>
        <v>1</v>
      </c>
      <c r="K148" s="196"/>
      <c r="L148" s="211">
        <f t="shared" si="83"/>
        <v>0</v>
      </c>
      <c r="M148" s="211">
        <f t="shared" si="84"/>
        <v>0</v>
      </c>
      <c r="N148" s="211">
        <f t="shared" si="85"/>
        <v>0</v>
      </c>
      <c r="O148" s="196"/>
      <c r="P148" s="201">
        <v>2</v>
      </c>
      <c r="Q148" s="204">
        <v>76</v>
      </c>
      <c r="R148" s="207">
        <v>27</v>
      </c>
      <c r="S148" s="196"/>
      <c r="T148" s="201">
        <v>2</v>
      </c>
      <c r="U148" s="204">
        <v>76</v>
      </c>
      <c r="V148" s="207">
        <v>27</v>
      </c>
      <c r="W148" s="196"/>
      <c r="X148" s="213">
        <v>-1</v>
      </c>
      <c r="Y148" s="204">
        <v>210</v>
      </c>
      <c r="Z148" s="207">
        <v>75</v>
      </c>
      <c r="AA148" s="196"/>
      <c r="AB148" s="211"/>
      <c r="AC148" s="211">
        <f t="shared" si="86"/>
        <v>276315.78947368421</v>
      </c>
      <c r="AD148" s="211">
        <f t="shared" si="87"/>
        <v>277777.77777777775</v>
      </c>
      <c r="AJ148" s="170">
        <v>11.11</v>
      </c>
      <c r="AK148" s="170">
        <v>6.06</v>
      </c>
      <c r="AL148" s="170">
        <v>38.89</v>
      </c>
      <c r="AN148" s="170">
        <f t="shared" si="79"/>
        <v>0</v>
      </c>
    </row>
    <row r="149" spans="1:40" ht="26">
      <c r="A149" s="172" t="s">
        <v>117</v>
      </c>
      <c r="B149" s="172" t="s">
        <v>117</v>
      </c>
      <c r="C149" s="196"/>
      <c r="D149" s="195">
        <f t="shared" si="77"/>
        <v>1</v>
      </c>
      <c r="E149" s="195">
        <f t="shared" si="90"/>
        <v>3</v>
      </c>
      <c r="F149" s="195">
        <f t="shared" si="91"/>
        <v>3</v>
      </c>
      <c r="G149" s="196"/>
      <c r="H149" s="211">
        <f t="shared" si="80"/>
        <v>0</v>
      </c>
      <c r="I149" s="211">
        <f t="shared" si="81"/>
        <v>1</v>
      </c>
      <c r="J149" s="211">
        <f t="shared" si="82"/>
        <v>1</v>
      </c>
      <c r="K149" s="196"/>
      <c r="L149" s="211">
        <f t="shared" si="83"/>
        <v>0</v>
      </c>
      <c r="M149" s="211">
        <f t="shared" si="84"/>
        <v>0</v>
      </c>
      <c r="N149" s="211">
        <f t="shared" si="85"/>
        <v>0</v>
      </c>
      <c r="O149" s="196"/>
      <c r="P149" s="201">
        <v>8</v>
      </c>
      <c r="Q149" s="204">
        <v>129</v>
      </c>
      <c r="R149" s="207">
        <v>21</v>
      </c>
      <c r="S149" s="194"/>
      <c r="T149" s="201">
        <v>8</v>
      </c>
      <c r="U149" s="204">
        <v>129</v>
      </c>
      <c r="V149" s="207">
        <v>21</v>
      </c>
      <c r="W149" s="194"/>
      <c r="X149" s="213">
        <v>20</v>
      </c>
      <c r="Y149" s="204">
        <v>350</v>
      </c>
      <c r="Z149" s="207">
        <v>55</v>
      </c>
      <c r="AA149" s="194"/>
      <c r="AB149" s="211">
        <f t="shared" ref="AB149:AB159" si="92">X149/(P149*0.00001)</f>
        <v>249999.99999999997</v>
      </c>
      <c r="AC149" s="211">
        <f t="shared" si="86"/>
        <v>271317.82945736434</v>
      </c>
      <c r="AD149" s="211">
        <f t="shared" si="87"/>
        <v>261904.76190476189</v>
      </c>
      <c r="AJ149" s="170">
        <v>0</v>
      </c>
      <c r="AK149" s="170">
        <v>293.26</v>
      </c>
      <c r="AL149" s="170">
        <v>48.65</v>
      </c>
      <c r="AN149" s="170">
        <f t="shared" si="79"/>
        <v>0</v>
      </c>
    </row>
    <row r="150" spans="1:40" ht="26">
      <c r="A150" s="172" t="s">
        <v>118</v>
      </c>
      <c r="B150" s="172" t="s">
        <v>118</v>
      </c>
      <c r="C150" s="196"/>
      <c r="D150" s="195">
        <f t="shared" si="77"/>
        <v>3</v>
      </c>
      <c r="E150" s="195">
        <f t="shared" si="90"/>
        <v>3</v>
      </c>
      <c r="F150" s="195">
        <f t="shared" si="91"/>
        <v>3</v>
      </c>
      <c r="G150" s="196"/>
      <c r="H150" s="211">
        <f t="shared" si="80"/>
        <v>1</v>
      </c>
      <c r="I150" s="211">
        <f t="shared" si="81"/>
        <v>1</v>
      </c>
      <c r="J150" s="211">
        <f t="shared" si="82"/>
        <v>1</v>
      </c>
      <c r="K150" s="196"/>
      <c r="L150" s="211">
        <f t="shared" si="83"/>
        <v>0</v>
      </c>
      <c r="M150" s="211">
        <f t="shared" si="84"/>
        <v>0</v>
      </c>
      <c r="N150" s="211">
        <f t="shared" si="85"/>
        <v>0</v>
      </c>
      <c r="O150" s="196"/>
      <c r="P150" s="201">
        <v>6</v>
      </c>
      <c r="Q150" s="204">
        <v>116</v>
      </c>
      <c r="R150" s="207">
        <v>27</v>
      </c>
      <c r="S150" s="196"/>
      <c r="T150" s="201">
        <v>6</v>
      </c>
      <c r="U150" s="204">
        <v>116</v>
      </c>
      <c r="V150" s="207">
        <v>27</v>
      </c>
      <c r="W150" s="196"/>
      <c r="X150" s="213">
        <v>40</v>
      </c>
      <c r="Y150" s="204">
        <v>795</v>
      </c>
      <c r="Z150" s="207">
        <v>185</v>
      </c>
      <c r="AA150" s="196"/>
      <c r="AB150" s="211">
        <f t="shared" si="92"/>
        <v>666666.66666666663</v>
      </c>
      <c r="AC150" s="211">
        <f t="shared" si="86"/>
        <v>685344.82758620684</v>
      </c>
      <c r="AD150" s="211">
        <f t="shared" si="87"/>
        <v>685185.18518518517</v>
      </c>
      <c r="AJ150" s="170">
        <v>60</v>
      </c>
      <c r="AK150" s="170">
        <v>218</v>
      </c>
      <c r="AL150" s="170">
        <v>66.67</v>
      </c>
      <c r="AN150" s="170">
        <f t="shared" si="79"/>
        <v>0</v>
      </c>
    </row>
    <row r="151" spans="1:40" ht="26">
      <c r="A151" s="172" t="s">
        <v>119</v>
      </c>
      <c r="B151" s="172" t="s">
        <v>119</v>
      </c>
      <c r="C151" s="196"/>
      <c r="D151" s="195">
        <f t="shared" si="77"/>
        <v>1</v>
      </c>
      <c r="E151" s="195">
        <f t="shared" si="90"/>
        <v>4</v>
      </c>
      <c r="F151" s="195">
        <f t="shared" si="91"/>
        <v>4</v>
      </c>
      <c r="G151" s="196"/>
      <c r="H151" s="211">
        <f t="shared" si="80"/>
        <v>0</v>
      </c>
      <c r="I151" s="211">
        <f t="shared" si="81"/>
        <v>1</v>
      </c>
      <c r="J151" s="211">
        <f t="shared" si="82"/>
        <v>1</v>
      </c>
      <c r="K151" s="196"/>
      <c r="L151" s="211">
        <f t="shared" si="83"/>
        <v>0</v>
      </c>
      <c r="M151" s="211">
        <f t="shared" si="84"/>
        <v>1</v>
      </c>
      <c r="N151" s="211">
        <f t="shared" si="85"/>
        <v>1</v>
      </c>
      <c r="O151" s="196"/>
      <c r="P151" s="201">
        <v>13</v>
      </c>
      <c r="Q151" s="204">
        <v>245</v>
      </c>
      <c r="R151" s="207">
        <v>44</v>
      </c>
      <c r="S151" s="196"/>
      <c r="T151" s="201">
        <v>13</v>
      </c>
      <c r="U151" s="204">
        <v>245</v>
      </c>
      <c r="V151" s="207">
        <v>44</v>
      </c>
      <c r="W151" s="196"/>
      <c r="X151" s="213">
        <v>35</v>
      </c>
      <c r="Y151" s="204">
        <v>540</v>
      </c>
      <c r="Z151" s="207">
        <v>95</v>
      </c>
      <c r="AA151" s="196"/>
      <c r="AB151" s="211">
        <f t="shared" si="92"/>
        <v>269230.76923076919</v>
      </c>
      <c r="AC151" s="211">
        <f t="shared" si="86"/>
        <v>220408.1632653061</v>
      </c>
      <c r="AD151" s="211">
        <f t="shared" si="87"/>
        <v>215909.09090909091</v>
      </c>
      <c r="AJ151" s="170">
        <v>-53.33</v>
      </c>
      <c r="AK151" s="170">
        <v>130.77000000000001</v>
      </c>
      <c r="AL151" s="170">
        <v>50.79</v>
      </c>
      <c r="AN151" s="170">
        <f t="shared" si="79"/>
        <v>0</v>
      </c>
    </row>
    <row r="152" spans="1:40" ht="26">
      <c r="A152" s="178" t="s">
        <v>255</v>
      </c>
      <c r="B152" s="172" t="s">
        <v>120</v>
      </c>
      <c r="C152" s="196"/>
      <c r="D152" s="195">
        <f t="shared" si="77"/>
        <v>4</v>
      </c>
      <c r="E152" s="195">
        <f t="shared" si="90"/>
        <v>4</v>
      </c>
      <c r="F152" s="195">
        <f t="shared" si="91"/>
        <v>4</v>
      </c>
      <c r="G152" s="196"/>
      <c r="H152" s="211">
        <f t="shared" si="80"/>
        <v>1</v>
      </c>
      <c r="I152" s="211">
        <f t="shared" si="81"/>
        <v>1</v>
      </c>
      <c r="J152" s="211">
        <f t="shared" si="82"/>
        <v>1</v>
      </c>
      <c r="K152" s="196"/>
      <c r="L152" s="211">
        <f t="shared" si="83"/>
        <v>1</v>
      </c>
      <c r="M152" s="211">
        <f t="shared" si="84"/>
        <v>1</v>
      </c>
      <c r="N152" s="211">
        <f t="shared" si="85"/>
        <v>1</v>
      </c>
      <c r="O152" s="196"/>
      <c r="P152" s="201">
        <v>13</v>
      </c>
      <c r="Q152" s="204">
        <v>220</v>
      </c>
      <c r="R152" s="207">
        <v>38</v>
      </c>
      <c r="S152" s="196"/>
      <c r="T152" s="201">
        <v>19</v>
      </c>
      <c r="U152" s="204">
        <v>262</v>
      </c>
      <c r="V152" s="207">
        <v>51</v>
      </c>
      <c r="W152" s="196"/>
      <c r="X152" s="213">
        <v>25</v>
      </c>
      <c r="Y152" s="204">
        <v>375</v>
      </c>
      <c r="Z152" s="207">
        <v>60</v>
      </c>
      <c r="AA152" s="196"/>
      <c r="AB152" s="211">
        <f t="shared" si="92"/>
        <v>192307.69230769228</v>
      </c>
      <c r="AC152" s="211">
        <f t="shared" si="86"/>
        <v>170454.54545454544</v>
      </c>
      <c r="AD152" s="211">
        <f t="shared" si="87"/>
        <v>157894.73684210525</v>
      </c>
      <c r="AJ152" s="170">
        <v>66.67</v>
      </c>
      <c r="AK152" s="170">
        <v>378.72</v>
      </c>
      <c r="AL152" s="170">
        <v>113.11</v>
      </c>
      <c r="AN152" s="170">
        <f t="shared" si="79"/>
        <v>0</v>
      </c>
    </row>
    <row r="153" spans="1:40" ht="26">
      <c r="A153" s="178" t="s">
        <v>256</v>
      </c>
      <c r="B153" s="172" t="s">
        <v>121</v>
      </c>
      <c r="C153" s="196"/>
      <c r="D153" s="195">
        <f t="shared" si="77"/>
        <v>3</v>
      </c>
      <c r="E153" s="195">
        <f t="shared" si="90"/>
        <v>3</v>
      </c>
      <c r="F153" s="195">
        <f t="shared" si="91"/>
        <v>3</v>
      </c>
      <c r="G153" s="196"/>
      <c r="H153" s="211">
        <f t="shared" si="80"/>
        <v>1</v>
      </c>
      <c r="I153" s="211">
        <f t="shared" si="81"/>
        <v>1</v>
      </c>
      <c r="J153" s="211">
        <f t="shared" si="82"/>
        <v>1</v>
      </c>
      <c r="K153" s="196"/>
      <c r="L153" s="211">
        <f t="shared" si="83"/>
        <v>0</v>
      </c>
      <c r="M153" s="211">
        <f t="shared" si="84"/>
        <v>0</v>
      </c>
      <c r="N153" s="211">
        <f t="shared" si="85"/>
        <v>0</v>
      </c>
      <c r="O153" s="196"/>
      <c r="P153" s="201">
        <v>9</v>
      </c>
      <c r="Q153" s="204">
        <v>124</v>
      </c>
      <c r="R153" s="207">
        <v>23</v>
      </c>
      <c r="S153" s="196"/>
      <c r="T153" s="201">
        <v>7</v>
      </c>
      <c r="U153" s="204">
        <v>93</v>
      </c>
      <c r="V153" s="207">
        <v>23</v>
      </c>
      <c r="W153" s="196"/>
      <c r="X153" s="213">
        <v>15</v>
      </c>
      <c r="Y153" s="204">
        <v>190</v>
      </c>
      <c r="Z153" s="207">
        <v>35</v>
      </c>
      <c r="AA153" s="196"/>
      <c r="AB153" s="211">
        <f t="shared" si="92"/>
        <v>166666.66666666666</v>
      </c>
      <c r="AC153" s="211">
        <f t="shared" si="86"/>
        <v>153225.80645161291</v>
      </c>
      <c r="AD153" s="211">
        <f t="shared" si="87"/>
        <v>152173.91304347824</v>
      </c>
      <c r="AJ153" s="170">
        <v>26.98</v>
      </c>
      <c r="AK153" s="170">
        <v>216.82</v>
      </c>
      <c r="AL153" s="170">
        <v>162.63</v>
      </c>
      <c r="AN153" s="170">
        <f t="shared" si="79"/>
        <v>0</v>
      </c>
    </row>
    <row r="154" spans="1:40" ht="26">
      <c r="A154" s="172" t="s">
        <v>120</v>
      </c>
      <c r="B154" s="172" t="s">
        <v>122</v>
      </c>
      <c r="C154" s="196"/>
      <c r="D154" s="195">
        <f t="shared" si="77"/>
        <v>1</v>
      </c>
      <c r="E154" s="195">
        <f t="shared" si="90"/>
        <v>1</v>
      </c>
      <c r="F154" s="195">
        <f t="shared" si="91"/>
        <v>1</v>
      </c>
      <c r="G154" s="196"/>
      <c r="H154" s="211">
        <f t="shared" si="80"/>
        <v>0</v>
      </c>
      <c r="I154" s="211">
        <f t="shared" si="81"/>
        <v>0</v>
      </c>
      <c r="J154" s="211">
        <f t="shared" si="82"/>
        <v>0</v>
      </c>
      <c r="K154" s="196"/>
      <c r="L154" s="211">
        <f t="shared" si="83"/>
        <v>0</v>
      </c>
      <c r="M154" s="211">
        <f t="shared" si="84"/>
        <v>0</v>
      </c>
      <c r="N154" s="211">
        <f t="shared" si="85"/>
        <v>0</v>
      </c>
      <c r="O154" s="196"/>
      <c r="P154" s="201">
        <v>19</v>
      </c>
      <c r="Q154" s="204">
        <v>262</v>
      </c>
      <c r="R154" s="207">
        <v>51</v>
      </c>
      <c r="S154" s="196"/>
      <c r="T154" s="201">
        <v>5</v>
      </c>
      <c r="U154" s="204">
        <v>89</v>
      </c>
      <c r="V154" s="207">
        <v>17</v>
      </c>
      <c r="W154" s="196"/>
      <c r="X154" s="213">
        <v>55</v>
      </c>
      <c r="Y154" s="204">
        <v>675</v>
      </c>
      <c r="Z154" s="207">
        <v>130</v>
      </c>
      <c r="AA154" s="196"/>
      <c r="AB154" s="211">
        <f t="shared" si="92"/>
        <v>289473.68421052629</v>
      </c>
      <c r="AC154" s="211">
        <f t="shared" si="86"/>
        <v>257633.58778625951</v>
      </c>
      <c r="AD154" s="211">
        <f t="shared" si="87"/>
        <v>254901.96078431371</v>
      </c>
      <c r="AJ154" s="170">
        <v>-72.22</v>
      </c>
      <c r="AK154" s="170">
        <v>-18.75</v>
      </c>
      <c r="AL154" s="170">
        <v>-3.85</v>
      </c>
      <c r="AN154" s="170">
        <f t="shared" si="79"/>
        <v>1</v>
      </c>
    </row>
    <row r="155" spans="1:40" ht="26">
      <c r="A155" s="172" t="s">
        <v>121</v>
      </c>
      <c r="B155" s="172" t="s">
        <v>123</v>
      </c>
      <c r="C155" s="194"/>
      <c r="D155" s="195">
        <f t="shared" si="77"/>
        <v>3</v>
      </c>
      <c r="E155" s="195">
        <f t="shared" si="90"/>
        <v>3</v>
      </c>
      <c r="F155" s="195">
        <f t="shared" si="91"/>
        <v>3</v>
      </c>
      <c r="G155" s="194"/>
      <c r="H155" s="211">
        <f t="shared" si="80"/>
        <v>1</v>
      </c>
      <c r="I155" s="211">
        <f t="shared" si="81"/>
        <v>1</v>
      </c>
      <c r="J155" s="211">
        <f t="shared" si="82"/>
        <v>1</v>
      </c>
      <c r="K155" s="194"/>
      <c r="L155" s="211">
        <f t="shared" si="83"/>
        <v>0</v>
      </c>
      <c r="M155" s="211">
        <f t="shared" si="84"/>
        <v>0</v>
      </c>
      <c r="N155" s="211">
        <f t="shared" si="85"/>
        <v>0</v>
      </c>
      <c r="O155" s="194"/>
      <c r="P155" s="201">
        <v>7</v>
      </c>
      <c r="Q155" s="204">
        <v>93</v>
      </c>
      <c r="R155" s="207">
        <v>23</v>
      </c>
      <c r="S155" s="196"/>
      <c r="T155" s="201">
        <v>7</v>
      </c>
      <c r="U155" s="204">
        <v>119</v>
      </c>
      <c r="V155" s="207">
        <v>30</v>
      </c>
      <c r="W155" s="196"/>
      <c r="X155" s="213">
        <v>80</v>
      </c>
      <c r="Y155" s="204">
        <v>1055</v>
      </c>
      <c r="Z155" s="207">
        <v>260</v>
      </c>
      <c r="AA155" s="196"/>
      <c r="AB155" s="211">
        <f t="shared" si="92"/>
        <v>1142857.1428571427</v>
      </c>
      <c r="AC155" s="211">
        <f t="shared" si="86"/>
        <v>1134408.6021505375</v>
      </c>
      <c r="AD155" s="211">
        <f t="shared" si="87"/>
        <v>1130434.7826086956</v>
      </c>
      <c r="AJ155" s="170">
        <v>34.15</v>
      </c>
      <c r="AK155" s="170">
        <v>182.87</v>
      </c>
      <c r="AL155" s="170">
        <v>96.72</v>
      </c>
      <c r="AN155" s="170">
        <f t="shared" si="79"/>
        <v>0</v>
      </c>
    </row>
    <row r="156" spans="1:40" ht="26">
      <c r="A156" s="172" t="s">
        <v>122</v>
      </c>
      <c r="B156" s="170"/>
      <c r="C156" s="194"/>
      <c r="D156" s="195"/>
      <c r="E156" s="195"/>
      <c r="F156" s="195"/>
      <c r="G156" s="194"/>
      <c r="H156" s="211"/>
      <c r="I156" s="211"/>
      <c r="J156" s="211"/>
      <c r="K156" s="194"/>
      <c r="L156" s="211"/>
      <c r="M156" s="211"/>
      <c r="N156" s="211"/>
      <c r="O156" s="194"/>
      <c r="P156" s="201">
        <v>5</v>
      </c>
      <c r="Q156" s="204">
        <v>89</v>
      </c>
      <c r="R156" s="207">
        <v>17</v>
      </c>
      <c r="S156" s="196"/>
      <c r="T156" s="196"/>
      <c r="U156" s="196"/>
      <c r="V156" s="196"/>
      <c r="W156" s="196"/>
      <c r="X156" s="213">
        <v>10</v>
      </c>
      <c r="Y156" s="204">
        <v>130</v>
      </c>
      <c r="Z156" s="207">
        <v>25</v>
      </c>
      <c r="AA156" s="196"/>
      <c r="AB156" s="211">
        <f t="shared" si="92"/>
        <v>200000</v>
      </c>
      <c r="AC156" s="211">
        <f t="shared" si="86"/>
        <v>146067.41573033706</v>
      </c>
      <c r="AD156" s="211">
        <f t="shared" si="87"/>
        <v>147058.82352941175</v>
      </c>
      <c r="AN156" s="170">
        <f t="shared" si="79"/>
        <v>0</v>
      </c>
    </row>
    <row r="157" spans="1:40" ht="26">
      <c r="A157" s="172" t="s">
        <v>123</v>
      </c>
      <c r="B157" s="170"/>
      <c r="C157" s="194"/>
      <c r="D157" s="195"/>
      <c r="E157" s="195"/>
      <c r="F157" s="195"/>
      <c r="G157" s="194"/>
      <c r="H157" s="211"/>
      <c r="I157" s="211"/>
      <c r="J157" s="211"/>
      <c r="K157" s="194"/>
      <c r="L157" s="211"/>
      <c r="M157" s="211"/>
      <c r="N157" s="211"/>
      <c r="O157" s="194"/>
      <c r="P157" s="201">
        <v>7</v>
      </c>
      <c r="Q157" s="204">
        <v>119</v>
      </c>
      <c r="R157" s="207">
        <v>30</v>
      </c>
      <c r="S157" s="196"/>
      <c r="T157" s="196"/>
      <c r="U157" s="196"/>
      <c r="V157" s="196"/>
      <c r="W157" s="196"/>
      <c r="X157" s="213">
        <v>55</v>
      </c>
      <c r="Y157" s="204">
        <v>925</v>
      </c>
      <c r="Z157" s="207">
        <v>240</v>
      </c>
      <c r="AA157" s="196"/>
      <c r="AB157" s="211">
        <f t="shared" si="92"/>
        <v>785714.28571428568</v>
      </c>
      <c r="AC157" s="211">
        <f t="shared" si="86"/>
        <v>777310.92436974787</v>
      </c>
      <c r="AD157" s="211">
        <f t="shared" si="87"/>
        <v>799999.99999999988</v>
      </c>
      <c r="AN157" s="170">
        <f t="shared" si="79"/>
        <v>0</v>
      </c>
    </row>
    <row r="158" spans="1:40" ht="26">
      <c r="A158" s="178" t="s">
        <v>257</v>
      </c>
      <c r="B158" s="170"/>
      <c r="C158" s="194"/>
      <c r="D158" s="195"/>
      <c r="E158" s="195"/>
      <c r="F158" s="195"/>
      <c r="G158" s="194"/>
      <c r="H158" s="211"/>
      <c r="I158" s="211"/>
      <c r="J158" s="211"/>
      <c r="K158" s="194"/>
      <c r="L158" s="211"/>
      <c r="M158" s="211"/>
      <c r="N158" s="211"/>
      <c r="O158" s="194"/>
      <c r="P158" s="201">
        <v>8</v>
      </c>
      <c r="Q158" s="204">
        <v>94</v>
      </c>
      <c r="R158" s="207">
        <v>19</v>
      </c>
      <c r="S158" s="196"/>
      <c r="T158" s="196"/>
      <c r="U158" s="196"/>
      <c r="V158" s="196"/>
      <c r="W158" s="196"/>
      <c r="X158" s="213">
        <v>10</v>
      </c>
      <c r="Y158" s="204">
        <v>135</v>
      </c>
      <c r="Z158" s="207">
        <v>30</v>
      </c>
      <c r="AA158" s="196"/>
      <c r="AB158" s="211">
        <f t="shared" si="92"/>
        <v>124999.99999999999</v>
      </c>
      <c r="AC158" s="211">
        <f t="shared" si="86"/>
        <v>143617.02127659574</v>
      </c>
      <c r="AD158" s="211">
        <f t="shared" si="87"/>
        <v>157894.73684210525</v>
      </c>
      <c r="AN158" s="170">
        <f t="shared" si="79"/>
        <v>0</v>
      </c>
    </row>
    <row r="159" spans="1:40" ht="26">
      <c r="A159" s="178" t="s">
        <v>258</v>
      </c>
      <c r="B159" s="170"/>
      <c r="C159" s="194"/>
      <c r="D159" s="195"/>
      <c r="E159" s="195"/>
      <c r="F159" s="195"/>
      <c r="G159" s="194"/>
      <c r="H159" s="211"/>
      <c r="I159" s="211"/>
      <c r="J159" s="211"/>
      <c r="K159" s="194"/>
      <c r="L159" s="211"/>
      <c r="M159" s="211"/>
      <c r="N159" s="211"/>
      <c r="O159" s="194"/>
      <c r="P159" s="201">
        <v>9</v>
      </c>
      <c r="Q159" s="204">
        <v>73</v>
      </c>
      <c r="R159" s="207">
        <v>18</v>
      </c>
      <c r="S159" s="196"/>
      <c r="T159" s="196"/>
      <c r="U159" s="196"/>
      <c r="V159" s="196"/>
      <c r="W159" s="196"/>
      <c r="X159" s="213">
        <v>15</v>
      </c>
      <c r="Y159" s="204">
        <v>110</v>
      </c>
      <c r="Z159" s="207">
        <v>30</v>
      </c>
      <c r="AA159" s="196"/>
      <c r="AB159" s="211">
        <f t="shared" si="92"/>
        <v>166666.66666666666</v>
      </c>
      <c r="AC159" s="211">
        <f t="shared" si="86"/>
        <v>150684.9315068493</v>
      </c>
      <c r="AD159" s="211">
        <f t="shared" si="87"/>
        <v>166666.66666666666</v>
      </c>
      <c r="AN159" s="170">
        <f t="shared" si="79"/>
        <v>0</v>
      </c>
    </row>
    <row r="160" spans="1:40" ht="26">
      <c r="A160" s="186"/>
      <c r="B160" s="170"/>
      <c r="C160" s="194"/>
      <c r="D160" s="195"/>
      <c r="E160" s="195"/>
      <c r="F160" s="195"/>
      <c r="G160" s="194"/>
      <c r="H160" s="211"/>
      <c r="I160" s="211"/>
      <c r="J160" s="211"/>
      <c r="K160" s="194"/>
      <c r="L160" s="211"/>
      <c r="M160" s="211"/>
      <c r="N160" s="211"/>
      <c r="O160" s="194"/>
      <c r="P160" s="202"/>
      <c r="Q160" s="205"/>
      <c r="R160" s="208"/>
      <c r="S160" s="196"/>
      <c r="T160" s="196"/>
      <c r="U160" s="196"/>
      <c r="V160" s="196"/>
      <c r="W160" s="196"/>
      <c r="X160" s="214"/>
      <c r="Y160" s="205"/>
      <c r="Z160" s="208"/>
      <c r="AA160" s="196"/>
      <c r="AB160" s="211"/>
      <c r="AC160" s="211"/>
      <c r="AD160" s="211"/>
      <c r="AN160" s="170">
        <f t="shared" si="79"/>
        <v>0</v>
      </c>
    </row>
    <row r="161" spans="1:40" ht="26">
      <c r="A161" s="176" t="s">
        <v>8</v>
      </c>
      <c r="B161" s="176" t="s">
        <v>8</v>
      </c>
      <c r="C161" s="197"/>
      <c r="D161" s="195">
        <f t="shared" si="77"/>
        <v>1</v>
      </c>
      <c r="E161" s="195">
        <f t="shared" si="90"/>
        <v>3</v>
      </c>
      <c r="F161" s="195">
        <f t="shared" si="91"/>
        <v>4</v>
      </c>
      <c r="G161" s="197"/>
      <c r="H161" s="211">
        <f t="shared" ref="H161:H175" si="93">IF(AJ161&gt;0, 1, 0)</f>
        <v>0</v>
      </c>
      <c r="I161" s="211">
        <f t="shared" ref="I161:I175" si="94">IF(AK161&gt;0, 1, 0)</f>
        <v>1</v>
      </c>
      <c r="J161" s="211">
        <f t="shared" ref="J161:J175" si="95">IF(AL161&gt;0, 1, 0)</f>
        <v>1</v>
      </c>
      <c r="K161" s="197"/>
      <c r="L161" s="211">
        <f t="shared" ref="L161:L175" si="96">IF(T161&gt;$AF$3, 1, 0)</f>
        <v>0</v>
      </c>
      <c r="M161" s="211">
        <f t="shared" ref="M161:M175" si="97">IF(U161&gt;$AG$3, 1, 0)</f>
        <v>0</v>
      </c>
      <c r="N161" s="211">
        <f t="shared" ref="N161:N175" si="98">IF(V161&gt;$AH$3, 1, 0)</f>
        <v>1</v>
      </c>
      <c r="O161" s="197"/>
      <c r="P161" s="200">
        <v>11</v>
      </c>
      <c r="Q161" s="203">
        <v>171</v>
      </c>
      <c r="R161" s="206">
        <v>38</v>
      </c>
      <c r="S161" s="194"/>
      <c r="T161" s="200">
        <v>11</v>
      </c>
      <c r="U161" s="203">
        <v>171</v>
      </c>
      <c r="V161" s="206">
        <v>38</v>
      </c>
      <c r="W161" s="194"/>
      <c r="X161" s="212">
        <v>600</v>
      </c>
      <c r="Y161" s="203">
        <v>8910</v>
      </c>
      <c r="Z161" s="206">
        <v>2075</v>
      </c>
      <c r="AA161" s="194"/>
      <c r="AB161" s="195">
        <f t="shared" ref="AB161:AD168" si="99">X161/(P161*0.00001)</f>
        <v>5454545.4545454541</v>
      </c>
      <c r="AC161" s="195">
        <f t="shared" si="99"/>
        <v>5210526.3157894732</v>
      </c>
      <c r="AD161" s="195">
        <f t="shared" si="99"/>
        <v>5460526.3157894732</v>
      </c>
      <c r="AJ161" s="170">
        <v>-4.95</v>
      </c>
      <c r="AK161" s="170">
        <v>116.02</v>
      </c>
      <c r="AL161" s="170">
        <v>90.37</v>
      </c>
      <c r="AN161" s="170">
        <f t="shared" si="79"/>
        <v>0</v>
      </c>
    </row>
    <row r="162" spans="1:40" ht="26">
      <c r="A162" s="172" t="s">
        <v>124</v>
      </c>
      <c r="B162" s="172" t="s">
        <v>124</v>
      </c>
      <c r="C162" s="196"/>
      <c r="D162" s="195">
        <f t="shared" si="77"/>
        <v>3</v>
      </c>
      <c r="E162" s="195">
        <f t="shared" si="90"/>
        <v>3</v>
      </c>
      <c r="F162" s="195">
        <f t="shared" si="91"/>
        <v>3</v>
      </c>
      <c r="G162" s="196"/>
      <c r="H162" s="211">
        <f t="shared" si="93"/>
        <v>1</v>
      </c>
      <c r="I162" s="211">
        <f t="shared" si="94"/>
        <v>1</v>
      </c>
      <c r="J162" s="211">
        <f t="shared" si="95"/>
        <v>1</v>
      </c>
      <c r="K162" s="196"/>
      <c r="L162" s="211">
        <f t="shared" si="96"/>
        <v>0</v>
      </c>
      <c r="M162" s="211">
        <f t="shared" si="97"/>
        <v>0</v>
      </c>
      <c r="N162" s="211">
        <f t="shared" si="98"/>
        <v>0</v>
      </c>
      <c r="O162" s="196"/>
      <c r="P162" s="201">
        <v>11</v>
      </c>
      <c r="Q162" s="204">
        <v>152</v>
      </c>
      <c r="R162" s="207">
        <v>30</v>
      </c>
      <c r="S162" s="194"/>
      <c r="T162" s="201">
        <v>11</v>
      </c>
      <c r="U162" s="204">
        <v>152</v>
      </c>
      <c r="V162" s="207">
        <v>30</v>
      </c>
      <c r="W162" s="194"/>
      <c r="X162" s="213">
        <v>20</v>
      </c>
      <c r="Y162" s="204">
        <v>280</v>
      </c>
      <c r="Z162" s="207">
        <v>60</v>
      </c>
      <c r="AA162" s="194"/>
      <c r="AB162" s="211">
        <f t="shared" si="99"/>
        <v>181818.18181818182</v>
      </c>
      <c r="AC162" s="211">
        <f t="shared" si="99"/>
        <v>184210.52631578947</v>
      </c>
      <c r="AD162" s="211">
        <f t="shared" si="99"/>
        <v>199999.99999999997</v>
      </c>
      <c r="AJ162" s="170">
        <v>150</v>
      </c>
      <c r="AK162" s="170">
        <v>133.33000000000001</v>
      </c>
      <c r="AL162" s="170">
        <v>11.11</v>
      </c>
      <c r="AN162" s="170">
        <f t="shared" si="79"/>
        <v>0</v>
      </c>
    </row>
    <row r="163" spans="1:40" ht="26">
      <c r="A163" s="192" t="s">
        <v>259</v>
      </c>
      <c r="B163" s="193" t="s">
        <v>139</v>
      </c>
      <c r="C163" s="199"/>
      <c r="D163" s="195">
        <f t="shared" si="77"/>
        <v>2</v>
      </c>
      <c r="E163" s="195">
        <f t="shared" si="90"/>
        <v>3</v>
      </c>
      <c r="F163" s="195">
        <f t="shared" si="91"/>
        <v>4</v>
      </c>
      <c r="G163" s="199"/>
      <c r="H163" s="211">
        <f t="shared" si="93"/>
        <v>0</v>
      </c>
      <c r="I163" s="211">
        <f t="shared" si="94"/>
        <v>1</v>
      </c>
      <c r="J163" s="211">
        <f t="shared" si="95"/>
        <v>1</v>
      </c>
      <c r="K163" s="199"/>
      <c r="L163" s="211">
        <f t="shared" si="96"/>
        <v>1</v>
      </c>
      <c r="M163" s="211">
        <f t="shared" si="97"/>
        <v>0</v>
      </c>
      <c r="N163" s="211">
        <f t="shared" si="98"/>
        <v>1</v>
      </c>
      <c r="O163" s="199"/>
      <c r="P163" s="201">
        <v>21</v>
      </c>
      <c r="Q163" s="204">
        <v>200</v>
      </c>
      <c r="R163" s="207">
        <v>46</v>
      </c>
      <c r="S163" s="194"/>
      <c r="T163" s="194">
        <f>ROUND((X163+X172)/((AB163+AB172)*0.00001), 0)</f>
        <v>17</v>
      </c>
      <c r="U163" s="194">
        <f t="shared" ref="U163:V163" si="100">ROUND((Y163+Y172)/((AC163+AC172)*0.00001), 0)</f>
        <v>185</v>
      </c>
      <c r="V163" s="194">
        <f t="shared" si="100"/>
        <v>51</v>
      </c>
      <c r="W163" s="194"/>
      <c r="X163" s="213">
        <v>40</v>
      </c>
      <c r="Y163" s="204">
        <v>400</v>
      </c>
      <c r="Z163" s="207">
        <v>90</v>
      </c>
      <c r="AA163" s="194"/>
      <c r="AB163" s="211">
        <f t="shared" si="99"/>
        <v>190476.19047619047</v>
      </c>
      <c r="AC163" s="211">
        <f t="shared" si="99"/>
        <v>200000</v>
      </c>
      <c r="AD163" s="211">
        <f t="shared" si="99"/>
        <v>195652.17391304346</v>
      </c>
      <c r="AJ163" s="170">
        <v>-25.68</v>
      </c>
      <c r="AK163" s="170">
        <v>143.24</v>
      </c>
      <c r="AL163" s="170">
        <v>146.38</v>
      </c>
      <c r="AN163" s="170">
        <f t="shared" si="79"/>
        <v>1</v>
      </c>
    </row>
    <row r="164" spans="1:40" ht="26">
      <c r="A164" s="172" t="s">
        <v>125</v>
      </c>
      <c r="B164" s="172" t="s">
        <v>125</v>
      </c>
      <c r="C164" s="196"/>
      <c r="D164" s="195">
        <f t="shared" si="77"/>
        <v>4</v>
      </c>
      <c r="E164" s="195">
        <f t="shared" si="90"/>
        <v>4</v>
      </c>
      <c r="F164" s="195">
        <f t="shared" si="91"/>
        <v>4</v>
      </c>
      <c r="G164" s="196"/>
      <c r="H164" s="211">
        <f t="shared" si="93"/>
        <v>1</v>
      </c>
      <c r="I164" s="211">
        <f t="shared" si="94"/>
        <v>1</v>
      </c>
      <c r="J164" s="211">
        <f t="shared" si="95"/>
        <v>1</v>
      </c>
      <c r="K164" s="196"/>
      <c r="L164" s="211">
        <f t="shared" si="96"/>
        <v>1</v>
      </c>
      <c r="M164" s="211">
        <f t="shared" si="97"/>
        <v>1</v>
      </c>
      <c r="N164" s="211">
        <f t="shared" si="98"/>
        <v>1</v>
      </c>
      <c r="O164" s="196"/>
      <c r="P164" s="201">
        <v>20</v>
      </c>
      <c r="Q164" s="204">
        <v>355</v>
      </c>
      <c r="R164" s="207">
        <v>42</v>
      </c>
      <c r="S164" s="194"/>
      <c r="T164" s="201">
        <v>20</v>
      </c>
      <c r="U164" s="204">
        <v>355</v>
      </c>
      <c r="V164" s="207">
        <v>42</v>
      </c>
      <c r="W164" s="194"/>
      <c r="X164" s="213">
        <v>105</v>
      </c>
      <c r="Y164" s="204">
        <v>1695</v>
      </c>
      <c r="Z164" s="207">
        <v>210</v>
      </c>
      <c r="AA164" s="194"/>
      <c r="AB164" s="211">
        <f t="shared" si="99"/>
        <v>525000</v>
      </c>
      <c r="AC164" s="211">
        <f t="shared" si="99"/>
        <v>477464.78873239434</v>
      </c>
      <c r="AD164" s="211">
        <f t="shared" si="99"/>
        <v>500000</v>
      </c>
      <c r="AJ164" s="170">
        <v>123.4</v>
      </c>
      <c r="AK164" s="170">
        <v>93.27</v>
      </c>
      <c r="AL164" s="170">
        <v>40</v>
      </c>
      <c r="AN164" s="170">
        <f t="shared" si="79"/>
        <v>1</v>
      </c>
    </row>
    <row r="165" spans="1:40" ht="26">
      <c r="A165" s="177" t="s">
        <v>260</v>
      </c>
      <c r="B165" s="189" t="s">
        <v>140</v>
      </c>
      <c r="C165" s="194"/>
      <c r="D165" s="195">
        <f t="shared" si="77"/>
        <v>3</v>
      </c>
      <c r="E165" s="195">
        <f t="shared" si="90"/>
        <v>3</v>
      </c>
      <c r="F165" s="195">
        <f t="shared" si="91"/>
        <v>4</v>
      </c>
      <c r="G165" s="194"/>
      <c r="H165" s="211">
        <f t="shared" si="93"/>
        <v>1</v>
      </c>
      <c r="I165" s="211">
        <f t="shared" si="94"/>
        <v>1</v>
      </c>
      <c r="J165" s="211">
        <f t="shared" si="95"/>
        <v>1</v>
      </c>
      <c r="K165" s="194"/>
      <c r="L165" s="211">
        <f t="shared" si="96"/>
        <v>0</v>
      </c>
      <c r="M165" s="211">
        <f t="shared" si="97"/>
        <v>0</v>
      </c>
      <c r="N165" s="211">
        <f t="shared" si="98"/>
        <v>1</v>
      </c>
      <c r="O165" s="194"/>
      <c r="P165" s="201">
        <v>14</v>
      </c>
      <c r="Q165" s="204">
        <v>159</v>
      </c>
      <c r="R165" s="207">
        <v>41</v>
      </c>
      <c r="S165" s="194"/>
      <c r="T165" s="201">
        <v>14</v>
      </c>
      <c r="U165" s="204">
        <v>159</v>
      </c>
      <c r="V165" s="207">
        <v>41</v>
      </c>
      <c r="W165" s="194"/>
      <c r="X165" s="213">
        <v>70</v>
      </c>
      <c r="Y165" s="204">
        <v>790</v>
      </c>
      <c r="Z165" s="207">
        <v>215</v>
      </c>
      <c r="AA165" s="194"/>
      <c r="AB165" s="211">
        <f t="shared" si="99"/>
        <v>499999.99999999994</v>
      </c>
      <c r="AC165" s="211">
        <f t="shared" si="99"/>
        <v>496855.3459119497</v>
      </c>
      <c r="AD165" s="211">
        <f t="shared" si="99"/>
        <v>524390.24390243902</v>
      </c>
      <c r="AJ165" s="170">
        <v>112.12</v>
      </c>
      <c r="AK165" s="170">
        <v>187.27</v>
      </c>
      <c r="AL165" s="170">
        <v>69.290000000000006</v>
      </c>
      <c r="AN165" s="170">
        <f t="shared" si="79"/>
        <v>0</v>
      </c>
    </row>
    <row r="166" spans="1:40" ht="26">
      <c r="A166" s="172" t="s">
        <v>126</v>
      </c>
      <c r="B166" s="172" t="s">
        <v>126</v>
      </c>
      <c r="C166" s="196"/>
      <c r="D166" s="195">
        <f t="shared" si="77"/>
        <v>1</v>
      </c>
      <c r="E166" s="195">
        <f t="shared" si="90"/>
        <v>3</v>
      </c>
      <c r="F166" s="195">
        <f t="shared" si="91"/>
        <v>3</v>
      </c>
      <c r="G166" s="196"/>
      <c r="H166" s="211">
        <f t="shared" si="93"/>
        <v>0</v>
      </c>
      <c r="I166" s="211">
        <f t="shared" si="94"/>
        <v>1</v>
      </c>
      <c r="J166" s="211">
        <f t="shared" si="95"/>
        <v>1</v>
      </c>
      <c r="K166" s="196"/>
      <c r="L166" s="211">
        <f t="shared" si="96"/>
        <v>0</v>
      </c>
      <c r="M166" s="211">
        <f t="shared" si="97"/>
        <v>0</v>
      </c>
      <c r="N166" s="211">
        <f t="shared" si="98"/>
        <v>0</v>
      </c>
      <c r="O166" s="196"/>
      <c r="P166" s="201">
        <v>6</v>
      </c>
      <c r="Q166" s="204">
        <v>99</v>
      </c>
      <c r="R166" s="207">
        <v>25</v>
      </c>
      <c r="S166" s="194"/>
      <c r="T166" s="201">
        <v>6</v>
      </c>
      <c r="U166" s="204">
        <v>99</v>
      </c>
      <c r="V166" s="207">
        <v>25</v>
      </c>
      <c r="W166" s="194"/>
      <c r="X166" s="213">
        <v>45</v>
      </c>
      <c r="Y166" s="204">
        <v>710</v>
      </c>
      <c r="Z166" s="207">
        <v>185</v>
      </c>
      <c r="AA166" s="194"/>
      <c r="AB166" s="211">
        <f t="shared" si="99"/>
        <v>749999.99999999988</v>
      </c>
      <c r="AC166" s="211">
        <f t="shared" si="99"/>
        <v>717171.7171717172</v>
      </c>
      <c r="AD166" s="211">
        <f t="shared" si="99"/>
        <v>740000</v>
      </c>
      <c r="AJ166" s="170">
        <v>-65.38</v>
      </c>
      <c r="AK166" s="170">
        <v>28.39</v>
      </c>
      <c r="AL166" s="170">
        <v>41.22</v>
      </c>
      <c r="AN166" s="170">
        <f t="shared" si="79"/>
        <v>0</v>
      </c>
    </row>
    <row r="167" spans="1:40" ht="26">
      <c r="A167" s="172" t="s">
        <v>127</v>
      </c>
      <c r="B167" s="172" t="s">
        <v>127</v>
      </c>
      <c r="C167" s="196"/>
      <c r="D167" s="195">
        <f t="shared" si="77"/>
        <v>1</v>
      </c>
      <c r="E167" s="195">
        <f t="shared" si="90"/>
        <v>3</v>
      </c>
      <c r="F167" s="195">
        <f t="shared" si="91"/>
        <v>4</v>
      </c>
      <c r="G167" s="196"/>
      <c r="H167" s="211">
        <f t="shared" si="93"/>
        <v>0</v>
      </c>
      <c r="I167" s="211">
        <f t="shared" si="94"/>
        <v>1</v>
      </c>
      <c r="J167" s="211">
        <f t="shared" si="95"/>
        <v>1</v>
      </c>
      <c r="K167" s="196"/>
      <c r="L167" s="211">
        <f t="shared" si="96"/>
        <v>0</v>
      </c>
      <c r="M167" s="211">
        <f t="shared" si="97"/>
        <v>0</v>
      </c>
      <c r="N167" s="211">
        <f t="shared" si="98"/>
        <v>1</v>
      </c>
      <c r="O167" s="196"/>
      <c r="P167" s="201">
        <v>11</v>
      </c>
      <c r="Q167" s="204">
        <v>111</v>
      </c>
      <c r="R167" s="207">
        <v>37</v>
      </c>
      <c r="S167" s="197"/>
      <c r="T167" s="201">
        <v>11</v>
      </c>
      <c r="U167" s="204">
        <v>111</v>
      </c>
      <c r="V167" s="207">
        <v>37</v>
      </c>
      <c r="W167" s="197"/>
      <c r="X167" s="213">
        <v>35</v>
      </c>
      <c r="Y167" s="204">
        <v>380</v>
      </c>
      <c r="Z167" s="207">
        <v>140</v>
      </c>
      <c r="AA167" s="197"/>
      <c r="AB167" s="211">
        <f t="shared" si="99"/>
        <v>318181.81818181818</v>
      </c>
      <c r="AC167" s="211">
        <f t="shared" si="99"/>
        <v>342342.34234234231</v>
      </c>
      <c r="AD167" s="211">
        <f t="shared" si="99"/>
        <v>378378.37837837834</v>
      </c>
      <c r="AJ167" s="170">
        <v>-50.7</v>
      </c>
      <c r="AK167" s="170">
        <v>66.67</v>
      </c>
      <c r="AL167" s="170">
        <v>218.18</v>
      </c>
      <c r="AN167" s="170">
        <f t="shared" si="79"/>
        <v>0</v>
      </c>
    </row>
    <row r="168" spans="1:40" ht="26">
      <c r="A168" s="172" t="s">
        <v>128</v>
      </c>
      <c r="B168" s="172" t="s">
        <v>128</v>
      </c>
      <c r="C168" s="196"/>
      <c r="D168" s="195">
        <f t="shared" si="77"/>
        <v>1</v>
      </c>
      <c r="E168" s="195">
        <f t="shared" si="90"/>
        <v>3</v>
      </c>
      <c r="F168" s="195">
        <f t="shared" si="91"/>
        <v>3</v>
      </c>
      <c r="G168" s="196"/>
      <c r="H168" s="211">
        <f t="shared" si="93"/>
        <v>0</v>
      </c>
      <c r="I168" s="211">
        <f t="shared" si="94"/>
        <v>1</v>
      </c>
      <c r="J168" s="211">
        <f t="shared" si="95"/>
        <v>1</v>
      </c>
      <c r="K168" s="196"/>
      <c r="L168" s="211">
        <f t="shared" si="96"/>
        <v>0</v>
      </c>
      <c r="M168" s="211">
        <f t="shared" si="97"/>
        <v>0</v>
      </c>
      <c r="N168" s="211">
        <f t="shared" si="98"/>
        <v>0</v>
      </c>
      <c r="O168" s="196"/>
      <c r="P168" s="201">
        <v>7</v>
      </c>
      <c r="Q168" s="204">
        <v>146</v>
      </c>
      <c r="R168" s="207">
        <v>31</v>
      </c>
      <c r="S168" s="196"/>
      <c r="T168" s="201">
        <v>7</v>
      </c>
      <c r="U168" s="204">
        <v>146</v>
      </c>
      <c r="V168" s="207">
        <v>31</v>
      </c>
      <c r="W168" s="196"/>
      <c r="X168" s="213">
        <v>45</v>
      </c>
      <c r="Y168" s="204">
        <v>850</v>
      </c>
      <c r="Z168" s="207">
        <v>185</v>
      </c>
      <c r="AA168" s="196"/>
      <c r="AB168" s="211">
        <f t="shared" si="99"/>
        <v>642857.14285714284</v>
      </c>
      <c r="AC168" s="211">
        <f t="shared" si="99"/>
        <v>582191.78082191769</v>
      </c>
      <c r="AD168" s="211">
        <f t="shared" si="99"/>
        <v>596774.19354838715</v>
      </c>
      <c r="AJ168" s="170">
        <v>-69.180000000000007</v>
      </c>
      <c r="AK168" s="170">
        <v>98.6</v>
      </c>
      <c r="AL168" s="170">
        <v>107.87</v>
      </c>
      <c r="AN168" s="170">
        <f t="shared" si="79"/>
        <v>0</v>
      </c>
    </row>
    <row r="169" spans="1:40" ht="26">
      <c r="A169" s="187" t="s">
        <v>261</v>
      </c>
      <c r="B169" s="172" t="s">
        <v>129</v>
      </c>
      <c r="C169" s="196"/>
      <c r="D169" s="195">
        <f t="shared" si="77"/>
        <v>1</v>
      </c>
      <c r="E169" s="195">
        <f t="shared" si="90"/>
        <v>3</v>
      </c>
      <c r="F169" s="195">
        <f t="shared" si="91"/>
        <v>4</v>
      </c>
      <c r="G169" s="196"/>
      <c r="H169" s="211">
        <f t="shared" si="93"/>
        <v>0</v>
      </c>
      <c r="I169" s="211">
        <f t="shared" si="94"/>
        <v>1</v>
      </c>
      <c r="J169" s="211">
        <f t="shared" si="95"/>
        <v>1</v>
      </c>
      <c r="K169" s="196"/>
      <c r="L169" s="211">
        <f t="shared" si="96"/>
        <v>0</v>
      </c>
      <c r="M169" s="211">
        <f t="shared" si="97"/>
        <v>0</v>
      </c>
      <c r="N169" s="211">
        <f t="shared" si="98"/>
        <v>1</v>
      </c>
      <c r="O169" s="196"/>
      <c r="P169" s="201">
        <v>0</v>
      </c>
      <c r="Q169" s="204">
        <v>0</v>
      </c>
      <c r="R169" s="207">
        <v>126</v>
      </c>
      <c r="S169" s="199"/>
      <c r="T169" s="201">
        <v>11</v>
      </c>
      <c r="U169" s="204">
        <v>181</v>
      </c>
      <c r="V169" s="207">
        <v>48</v>
      </c>
      <c r="W169" s="199"/>
      <c r="X169" s="213">
        <v>0</v>
      </c>
      <c r="Y169" s="204">
        <v>0</v>
      </c>
      <c r="Z169" s="207">
        <v>-1</v>
      </c>
      <c r="AA169" s="199"/>
      <c r="AB169" s="211"/>
      <c r="AC169" s="211"/>
      <c r="AD169" s="211"/>
      <c r="AJ169" s="170">
        <v>-28.57</v>
      </c>
      <c r="AK169" s="170">
        <v>69.12</v>
      </c>
      <c r="AL169" s="170">
        <v>115.91</v>
      </c>
      <c r="AN169" s="170">
        <f t="shared" si="79"/>
        <v>0</v>
      </c>
    </row>
    <row r="170" spans="1:40" ht="26">
      <c r="A170" s="172" t="s">
        <v>129</v>
      </c>
      <c r="B170" s="172" t="s">
        <v>130</v>
      </c>
      <c r="C170" s="196"/>
      <c r="D170" s="195">
        <f t="shared" si="77"/>
        <v>3</v>
      </c>
      <c r="E170" s="195">
        <f t="shared" si="90"/>
        <v>3</v>
      </c>
      <c r="F170" s="195">
        <f t="shared" si="91"/>
        <v>4</v>
      </c>
      <c r="G170" s="196"/>
      <c r="H170" s="211">
        <f t="shared" si="93"/>
        <v>1</v>
      </c>
      <c r="I170" s="211">
        <f t="shared" si="94"/>
        <v>1</v>
      </c>
      <c r="J170" s="211">
        <f t="shared" si="95"/>
        <v>1</v>
      </c>
      <c r="K170" s="196"/>
      <c r="L170" s="211">
        <f t="shared" si="96"/>
        <v>0</v>
      </c>
      <c r="M170" s="211">
        <f t="shared" si="97"/>
        <v>0</v>
      </c>
      <c r="N170" s="211">
        <f t="shared" si="98"/>
        <v>1</v>
      </c>
      <c r="O170" s="196"/>
      <c r="P170" s="201">
        <v>11</v>
      </c>
      <c r="Q170" s="204">
        <v>181</v>
      </c>
      <c r="R170" s="207">
        <v>48</v>
      </c>
      <c r="S170" s="196"/>
      <c r="T170" s="201">
        <v>7</v>
      </c>
      <c r="U170" s="204">
        <v>121</v>
      </c>
      <c r="V170" s="207">
        <v>45</v>
      </c>
      <c r="W170" s="196"/>
      <c r="X170" s="213">
        <v>20</v>
      </c>
      <c r="Y170" s="204">
        <v>345</v>
      </c>
      <c r="Z170" s="207">
        <v>95</v>
      </c>
      <c r="AA170" s="196"/>
      <c r="AB170" s="211">
        <f t="shared" ref="AB170:AD177" si="101">X170/(P170*0.00001)</f>
        <v>181818.18181818182</v>
      </c>
      <c r="AC170" s="211">
        <f t="shared" si="101"/>
        <v>190607.7348066298</v>
      </c>
      <c r="AD170" s="211">
        <f t="shared" si="101"/>
        <v>197916.66666666663</v>
      </c>
      <c r="AJ170" s="170">
        <v>87.5</v>
      </c>
      <c r="AK170" s="170">
        <v>8.3000000000000007</v>
      </c>
      <c r="AL170" s="170">
        <v>121.15</v>
      </c>
      <c r="AN170" s="170">
        <f t="shared" si="79"/>
        <v>0</v>
      </c>
    </row>
    <row r="171" spans="1:40" ht="26">
      <c r="A171" s="172" t="s">
        <v>130</v>
      </c>
      <c r="B171" s="172" t="s">
        <v>131</v>
      </c>
      <c r="C171" s="196"/>
      <c r="D171" s="195">
        <f t="shared" si="77"/>
        <v>4</v>
      </c>
      <c r="E171" s="195">
        <f t="shared" si="90"/>
        <v>3</v>
      </c>
      <c r="F171" s="195">
        <f t="shared" si="91"/>
        <v>4</v>
      </c>
      <c r="G171" s="196"/>
      <c r="H171" s="211">
        <f t="shared" si="93"/>
        <v>1</v>
      </c>
      <c r="I171" s="211">
        <f t="shared" si="94"/>
        <v>1</v>
      </c>
      <c r="J171" s="211">
        <f t="shared" si="95"/>
        <v>1</v>
      </c>
      <c r="K171" s="196"/>
      <c r="L171" s="211">
        <f t="shared" si="96"/>
        <v>1</v>
      </c>
      <c r="M171" s="211">
        <f t="shared" si="97"/>
        <v>0</v>
      </c>
      <c r="N171" s="211">
        <f t="shared" si="98"/>
        <v>1</v>
      </c>
      <c r="O171" s="196"/>
      <c r="P171" s="201">
        <v>7</v>
      </c>
      <c r="Q171" s="204">
        <v>121</v>
      </c>
      <c r="R171" s="207">
        <v>45</v>
      </c>
      <c r="S171" s="194"/>
      <c r="T171" s="201">
        <v>15</v>
      </c>
      <c r="U171" s="204">
        <v>198</v>
      </c>
      <c r="V171" s="207">
        <v>50</v>
      </c>
      <c r="W171" s="194"/>
      <c r="X171" s="213">
        <v>15</v>
      </c>
      <c r="Y171" s="204">
        <v>300</v>
      </c>
      <c r="Z171" s="207">
        <v>115</v>
      </c>
      <c r="AA171" s="194"/>
      <c r="AB171" s="211">
        <f t="shared" si="101"/>
        <v>214285.71428571426</v>
      </c>
      <c r="AC171" s="211">
        <f t="shared" si="101"/>
        <v>247933.88429752062</v>
      </c>
      <c r="AD171" s="211">
        <f t="shared" si="101"/>
        <v>255555.55555555553</v>
      </c>
      <c r="AJ171" s="170">
        <v>45.83</v>
      </c>
      <c r="AK171" s="170">
        <v>192.05</v>
      </c>
      <c r="AL171" s="170">
        <v>135.85</v>
      </c>
      <c r="AN171" s="170">
        <f t="shared" si="79"/>
        <v>0</v>
      </c>
    </row>
    <row r="172" spans="1:40" ht="26">
      <c r="A172" s="179" t="s">
        <v>262</v>
      </c>
      <c r="B172" s="172" t="s">
        <v>132</v>
      </c>
      <c r="C172" s="196"/>
      <c r="D172" s="195">
        <f t="shared" si="77"/>
        <v>3</v>
      </c>
      <c r="E172" s="195">
        <f t="shared" si="90"/>
        <v>4</v>
      </c>
      <c r="F172" s="195">
        <f t="shared" si="91"/>
        <v>3</v>
      </c>
      <c r="G172" s="196"/>
      <c r="H172" s="211">
        <f t="shared" si="93"/>
        <v>1</v>
      </c>
      <c r="I172" s="211">
        <f t="shared" si="94"/>
        <v>1</v>
      </c>
      <c r="J172" s="211">
        <f t="shared" si="95"/>
        <v>1</v>
      </c>
      <c r="K172" s="196"/>
      <c r="L172" s="211">
        <f t="shared" si="96"/>
        <v>0</v>
      </c>
      <c r="M172" s="211">
        <f t="shared" si="97"/>
        <v>1</v>
      </c>
      <c r="N172" s="211">
        <f t="shared" si="98"/>
        <v>0</v>
      </c>
      <c r="O172" s="196"/>
      <c r="P172" s="201">
        <v>12</v>
      </c>
      <c r="Q172" s="204">
        <v>163</v>
      </c>
      <c r="R172" s="207">
        <v>58</v>
      </c>
      <c r="S172" s="196"/>
      <c r="T172" s="201">
        <v>9</v>
      </c>
      <c r="U172" s="204">
        <v>205</v>
      </c>
      <c r="V172" s="207">
        <v>32</v>
      </c>
      <c r="W172" s="196"/>
      <c r="X172" s="213">
        <v>15</v>
      </c>
      <c r="Y172" s="204">
        <v>230</v>
      </c>
      <c r="Z172" s="207">
        <v>80</v>
      </c>
      <c r="AA172" s="196"/>
      <c r="AB172" s="211">
        <f t="shared" si="101"/>
        <v>124999.99999999999</v>
      </c>
      <c r="AC172" s="211">
        <f t="shared" si="101"/>
        <v>141104.29447852759</v>
      </c>
      <c r="AD172" s="211">
        <f t="shared" si="101"/>
        <v>137931.03448275861</v>
      </c>
      <c r="AJ172" s="170">
        <v>177.78</v>
      </c>
      <c r="AK172" s="170">
        <v>314.29000000000002</v>
      </c>
      <c r="AL172" s="170">
        <v>150</v>
      </c>
      <c r="AN172" s="170">
        <f t="shared" si="79"/>
        <v>0</v>
      </c>
    </row>
    <row r="173" spans="1:40" ht="26">
      <c r="A173" s="172" t="s">
        <v>131</v>
      </c>
      <c r="B173" s="172" t="s">
        <v>133</v>
      </c>
      <c r="C173" s="196"/>
      <c r="D173" s="195">
        <f t="shared" si="77"/>
        <v>4</v>
      </c>
      <c r="E173" s="195">
        <f t="shared" si="90"/>
        <v>4</v>
      </c>
      <c r="F173" s="195">
        <f t="shared" si="91"/>
        <v>4</v>
      </c>
      <c r="G173" s="196"/>
      <c r="H173" s="211">
        <f t="shared" si="93"/>
        <v>1</v>
      </c>
      <c r="I173" s="211">
        <f t="shared" si="94"/>
        <v>1</v>
      </c>
      <c r="J173" s="211">
        <f t="shared" si="95"/>
        <v>1</v>
      </c>
      <c r="K173" s="196"/>
      <c r="L173" s="211">
        <f t="shared" si="96"/>
        <v>1</v>
      </c>
      <c r="M173" s="211">
        <f t="shared" si="97"/>
        <v>1</v>
      </c>
      <c r="N173" s="211">
        <f t="shared" si="98"/>
        <v>1</v>
      </c>
      <c r="O173" s="196"/>
      <c r="P173" s="201">
        <v>15</v>
      </c>
      <c r="Q173" s="204">
        <v>198</v>
      </c>
      <c r="R173" s="207">
        <v>50</v>
      </c>
      <c r="S173" s="196"/>
      <c r="T173" s="201">
        <v>21</v>
      </c>
      <c r="U173" s="204">
        <v>254</v>
      </c>
      <c r="V173" s="207">
        <v>60</v>
      </c>
      <c r="W173" s="196"/>
      <c r="X173" s="213">
        <v>70</v>
      </c>
      <c r="Y173" s="204">
        <v>955</v>
      </c>
      <c r="Z173" s="207">
        <v>250</v>
      </c>
      <c r="AA173" s="196"/>
      <c r="AB173" s="211">
        <f t="shared" si="101"/>
        <v>466666.66666666663</v>
      </c>
      <c r="AC173" s="211">
        <f t="shared" si="101"/>
        <v>482323.23232323234</v>
      </c>
      <c r="AD173" s="211">
        <f t="shared" si="101"/>
        <v>500000</v>
      </c>
      <c r="AJ173" s="170">
        <v>350</v>
      </c>
      <c r="AK173" s="170">
        <v>300.70999999999998</v>
      </c>
      <c r="AL173" s="170">
        <v>175.51</v>
      </c>
      <c r="AN173" s="170">
        <f t="shared" si="79"/>
        <v>1</v>
      </c>
    </row>
    <row r="174" spans="1:40" ht="26">
      <c r="A174" s="172" t="s">
        <v>132</v>
      </c>
      <c r="B174" s="172" t="s">
        <v>134</v>
      </c>
      <c r="C174" s="196"/>
      <c r="D174" s="195">
        <f t="shared" si="77"/>
        <v>1</v>
      </c>
      <c r="E174" s="195">
        <f t="shared" si="90"/>
        <v>4</v>
      </c>
      <c r="F174" s="195">
        <f t="shared" si="91"/>
        <v>3</v>
      </c>
      <c r="G174" s="196"/>
      <c r="H174" s="211">
        <f t="shared" si="93"/>
        <v>0</v>
      </c>
      <c r="I174" s="211">
        <f t="shared" si="94"/>
        <v>1</v>
      </c>
      <c r="J174" s="211">
        <f t="shared" si="95"/>
        <v>1</v>
      </c>
      <c r="K174" s="196"/>
      <c r="L174" s="211">
        <f t="shared" si="96"/>
        <v>0</v>
      </c>
      <c r="M174" s="211">
        <f t="shared" si="97"/>
        <v>1</v>
      </c>
      <c r="N174" s="211">
        <f t="shared" si="98"/>
        <v>0</v>
      </c>
      <c r="O174" s="196"/>
      <c r="P174" s="201">
        <v>9</v>
      </c>
      <c r="Q174" s="204">
        <v>205</v>
      </c>
      <c r="R174" s="207">
        <v>32</v>
      </c>
      <c r="S174" s="196"/>
      <c r="T174" s="201">
        <v>8</v>
      </c>
      <c r="U174" s="204">
        <v>244</v>
      </c>
      <c r="V174" s="207">
        <v>35</v>
      </c>
      <c r="W174" s="196"/>
      <c r="X174" s="213">
        <v>25</v>
      </c>
      <c r="Y174" s="204">
        <v>580</v>
      </c>
      <c r="Z174" s="207">
        <v>95</v>
      </c>
      <c r="AA174" s="196"/>
      <c r="AB174" s="211">
        <f t="shared" si="101"/>
        <v>277777.77777777775</v>
      </c>
      <c r="AC174" s="211">
        <f t="shared" si="101"/>
        <v>282926.82926829264</v>
      </c>
      <c r="AD174" s="211">
        <f t="shared" si="101"/>
        <v>296875</v>
      </c>
      <c r="AJ174" s="170">
        <v>-28.57</v>
      </c>
      <c r="AK174" s="170">
        <v>82.12</v>
      </c>
      <c r="AL174" s="170">
        <v>4.6500000000000004</v>
      </c>
      <c r="AN174" s="170">
        <f t="shared" si="79"/>
        <v>0</v>
      </c>
    </row>
    <row r="175" spans="1:40" ht="26">
      <c r="A175" s="172" t="s">
        <v>133</v>
      </c>
      <c r="B175" s="172" t="s">
        <v>135</v>
      </c>
      <c r="C175" s="196"/>
      <c r="D175" s="195">
        <f t="shared" si="77"/>
        <v>3</v>
      </c>
      <c r="E175" s="195">
        <f t="shared" si="90"/>
        <v>3</v>
      </c>
      <c r="F175" s="195">
        <f t="shared" si="91"/>
        <v>4</v>
      </c>
      <c r="G175" s="196"/>
      <c r="H175" s="211">
        <f t="shared" si="93"/>
        <v>1</v>
      </c>
      <c r="I175" s="211">
        <f t="shared" si="94"/>
        <v>1</v>
      </c>
      <c r="J175" s="211">
        <f t="shared" si="95"/>
        <v>1</v>
      </c>
      <c r="K175" s="196"/>
      <c r="L175" s="211">
        <f t="shared" si="96"/>
        <v>0</v>
      </c>
      <c r="M175" s="211">
        <f t="shared" si="97"/>
        <v>0</v>
      </c>
      <c r="N175" s="211">
        <f t="shared" si="98"/>
        <v>1</v>
      </c>
      <c r="O175" s="196"/>
      <c r="P175" s="201">
        <v>21</v>
      </c>
      <c r="Q175" s="204">
        <v>254</v>
      </c>
      <c r="R175" s="207">
        <v>60</v>
      </c>
      <c r="S175" s="196"/>
      <c r="T175" s="213">
        <v>8</v>
      </c>
      <c r="U175" s="204">
        <v>124</v>
      </c>
      <c r="V175" s="207">
        <v>38</v>
      </c>
      <c r="W175" s="196"/>
      <c r="X175" s="213">
        <v>45</v>
      </c>
      <c r="Y175" s="204">
        <v>565</v>
      </c>
      <c r="Z175" s="207">
        <v>135</v>
      </c>
      <c r="AA175" s="196"/>
      <c r="AB175" s="211">
        <f t="shared" si="101"/>
        <v>214285.71428571429</v>
      </c>
      <c r="AC175" s="211">
        <f t="shared" si="101"/>
        <v>222440.94488188974</v>
      </c>
      <c r="AD175" s="211">
        <f t="shared" si="101"/>
        <v>224999.99999999997</v>
      </c>
      <c r="AJ175" s="170">
        <v>288.89</v>
      </c>
      <c r="AK175" s="170">
        <v>280.95</v>
      </c>
      <c r="AL175" s="170">
        <v>86.17</v>
      </c>
      <c r="AN175" s="170">
        <f t="shared" si="79"/>
        <v>1</v>
      </c>
    </row>
    <row r="176" spans="1:40" ht="26">
      <c r="A176" s="172" t="s">
        <v>134</v>
      </c>
      <c r="B176" s="170"/>
      <c r="C176" s="194"/>
      <c r="D176" s="194"/>
      <c r="E176" s="194"/>
      <c r="F176" s="194"/>
      <c r="G176" s="194"/>
      <c r="H176" s="194"/>
      <c r="I176" s="194"/>
      <c r="J176" s="194"/>
      <c r="K176" s="194"/>
      <c r="L176" s="211"/>
      <c r="M176" s="194"/>
      <c r="N176" s="194"/>
      <c r="O176" s="194"/>
      <c r="P176" s="201">
        <v>8</v>
      </c>
      <c r="Q176" s="204">
        <v>244</v>
      </c>
      <c r="R176" s="207">
        <v>35</v>
      </c>
      <c r="S176" s="196"/>
      <c r="T176" s="196"/>
      <c r="U176" s="196"/>
      <c r="V176" s="196"/>
      <c r="W176" s="196"/>
      <c r="X176" s="213">
        <v>10</v>
      </c>
      <c r="Y176" s="204">
        <v>275</v>
      </c>
      <c r="Z176" s="207">
        <v>45</v>
      </c>
      <c r="AA176" s="196"/>
      <c r="AB176" s="211">
        <f t="shared" si="101"/>
        <v>124999.99999999999</v>
      </c>
      <c r="AC176" s="211">
        <f t="shared" si="101"/>
        <v>112704.91803278687</v>
      </c>
      <c r="AD176" s="211">
        <f t="shared" si="101"/>
        <v>128571.42857142855</v>
      </c>
      <c r="AN176" s="170">
        <f t="shared" si="79"/>
        <v>0</v>
      </c>
    </row>
    <row r="177" spans="1:40" ht="26">
      <c r="A177" s="172" t="s">
        <v>135</v>
      </c>
      <c r="B177" s="170"/>
      <c r="C177" s="194"/>
      <c r="D177" s="194"/>
      <c r="E177" s="194"/>
      <c r="F177" s="194"/>
      <c r="G177" s="194"/>
      <c r="H177" s="194"/>
      <c r="I177" s="194"/>
      <c r="J177" s="194"/>
      <c r="K177" s="194"/>
      <c r="L177" s="211"/>
      <c r="M177" s="194"/>
      <c r="N177" s="194"/>
      <c r="O177" s="194"/>
      <c r="P177" s="213">
        <v>8</v>
      </c>
      <c r="Q177" s="204">
        <v>124</v>
      </c>
      <c r="R177" s="207">
        <v>38</v>
      </c>
      <c r="S177" s="196"/>
      <c r="T177" s="196"/>
      <c r="U177" s="196"/>
      <c r="V177" s="196"/>
      <c r="W177" s="196"/>
      <c r="X177" s="213">
        <v>35</v>
      </c>
      <c r="Y177" s="204">
        <v>560</v>
      </c>
      <c r="Z177" s="207">
        <v>175</v>
      </c>
      <c r="AA177" s="196"/>
      <c r="AB177" s="211">
        <f t="shared" si="101"/>
        <v>437499.99999999994</v>
      </c>
      <c r="AC177" s="211">
        <f t="shared" si="101"/>
        <v>451612.90322580643</v>
      </c>
      <c r="AD177" s="211">
        <f t="shared" si="101"/>
        <v>460526.31578947365</v>
      </c>
      <c r="AN177" s="170">
        <f t="shared" si="79"/>
        <v>0</v>
      </c>
    </row>
  </sheetData>
  <conditionalFormatting sqref="P3:P41 R3:R41 Z3:Z41 X3:X41 P43:P86 R43:R86 Z43:Z86 X43:X86 P90:P102 P105:P177 R90:R102 R105:R177 Z90:Z102 Z105:Z177 X90:X102 X105:X177">
    <cfRule type="cellIs" dxfId="56" priority="37" operator="equal">
      <formula>-1</formula>
    </cfRule>
  </conditionalFormatting>
  <conditionalFormatting sqref="AF18:AF21 AH18:AH21">
    <cfRule type="cellIs" dxfId="55" priority="35" operator="equal">
      <formula>-1</formula>
    </cfRule>
  </conditionalFormatting>
  <conditionalFormatting sqref="AF23 AH23">
    <cfRule type="cellIs" dxfId="54" priority="34" operator="equal">
      <formula>-1</formula>
    </cfRule>
  </conditionalFormatting>
  <conditionalFormatting sqref="T33:T38 V33:V38">
    <cfRule type="cellIs" dxfId="53" priority="27" operator="equal">
      <formula>-1</formula>
    </cfRule>
  </conditionalFormatting>
  <conditionalFormatting sqref="T18:T21 V18:V21">
    <cfRule type="cellIs" dxfId="52" priority="31" operator="equal">
      <formula>-1</formula>
    </cfRule>
  </conditionalFormatting>
  <conditionalFormatting sqref="T23 V23">
    <cfRule type="cellIs" dxfId="51" priority="30" operator="equal">
      <formula>-1</formula>
    </cfRule>
  </conditionalFormatting>
  <conditionalFormatting sqref="T24:T25 V24:V25">
    <cfRule type="cellIs" dxfId="50" priority="29" operator="equal">
      <formula>-1</formula>
    </cfRule>
  </conditionalFormatting>
  <conditionalFormatting sqref="T27:T32 V27:V32">
    <cfRule type="cellIs" dxfId="49" priority="28" operator="equal">
      <formula>-1</formula>
    </cfRule>
  </conditionalFormatting>
  <conditionalFormatting sqref="T44:T53 V44:V53">
    <cfRule type="cellIs" dxfId="48" priority="26" operator="equal">
      <formula>-1</formula>
    </cfRule>
  </conditionalFormatting>
  <conditionalFormatting sqref="T55:T57 V55:V57">
    <cfRule type="cellIs" dxfId="47" priority="25" operator="equal">
      <formula>-1</formula>
    </cfRule>
  </conditionalFormatting>
  <conditionalFormatting sqref="T61:T63 V61:V63">
    <cfRule type="cellIs" dxfId="46" priority="24" operator="equal">
      <formula>-1</formula>
    </cfRule>
  </conditionalFormatting>
  <conditionalFormatting sqref="T65:T68 V65:V68">
    <cfRule type="cellIs" dxfId="45" priority="23" operator="equal">
      <formula>-1</formula>
    </cfRule>
  </conditionalFormatting>
  <conditionalFormatting sqref="T92 V92">
    <cfRule type="cellIs" dxfId="44" priority="22" operator="equal">
      <formula>-1</formula>
    </cfRule>
  </conditionalFormatting>
  <conditionalFormatting sqref="T94:T97 V94:V97">
    <cfRule type="cellIs" dxfId="43" priority="21" operator="equal">
      <formula>-1</formula>
    </cfRule>
  </conditionalFormatting>
  <conditionalFormatting sqref="T98 V98">
    <cfRule type="cellIs" dxfId="42" priority="20" operator="equal">
      <formula>-1</formula>
    </cfRule>
  </conditionalFormatting>
  <conditionalFormatting sqref="T106:T111 V106:V111">
    <cfRule type="cellIs" dxfId="41" priority="19" operator="equal">
      <formula>-1</formula>
    </cfRule>
  </conditionalFormatting>
  <conditionalFormatting sqref="T113:T116 V113:V116">
    <cfRule type="cellIs" dxfId="40" priority="18" operator="equal">
      <formula>-1</formula>
    </cfRule>
  </conditionalFormatting>
  <conditionalFormatting sqref="T117:T127 V117:V127">
    <cfRule type="cellIs" dxfId="39" priority="17" operator="equal">
      <formula>-1</formula>
    </cfRule>
  </conditionalFormatting>
  <conditionalFormatting sqref="T128:T131 V128:V131">
    <cfRule type="cellIs" dxfId="38" priority="16" operator="equal">
      <formula>-1</formula>
    </cfRule>
  </conditionalFormatting>
  <conditionalFormatting sqref="T133:T136 V133:V136">
    <cfRule type="cellIs" dxfId="37" priority="15" operator="equal">
      <formula>-1</formula>
    </cfRule>
  </conditionalFormatting>
  <conditionalFormatting sqref="T162 V162">
    <cfRule type="cellIs" dxfId="36" priority="14" operator="equal">
      <formula>-1</formula>
    </cfRule>
  </conditionalFormatting>
  <conditionalFormatting sqref="T164 V164">
    <cfRule type="cellIs" dxfId="35" priority="13" operator="equal">
      <formula>-1</formula>
    </cfRule>
  </conditionalFormatting>
  <conditionalFormatting sqref="T166:T168 V166:V168">
    <cfRule type="cellIs" dxfId="34" priority="12" operator="equal">
      <formula>-1</formula>
    </cfRule>
  </conditionalFormatting>
  <conditionalFormatting sqref="T169:T170 V169:V170">
    <cfRule type="cellIs" dxfId="33" priority="11" operator="equal">
      <formula>-1</formula>
    </cfRule>
  </conditionalFormatting>
  <conditionalFormatting sqref="T171:T175 V171:V175">
    <cfRule type="cellIs" dxfId="32" priority="10" operator="equal">
      <formula>-1</formula>
    </cfRule>
  </conditionalFormatting>
  <conditionalFormatting sqref="T165 V165">
    <cfRule type="cellIs" dxfId="31" priority="9" operator="equal">
      <formula>-1</formula>
    </cfRule>
  </conditionalFormatting>
  <conditionalFormatting sqref="T141:T142 V141:V142">
    <cfRule type="cellIs" dxfId="30" priority="8" operator="equal">
      <formula>-1</formula>
    </cfRule>
  </conditionalFormatting>
  <conditionalFormatting sqref="T144:T151 V144:V151">
    <cfRule type="cellIs" dxfId="29" priority="7" operator="equal">
      <formula>-1</formula>
    </cfRule>
  </conditionalFormatting>
  <conditionalFormatting sqref="T152:T155 V152:V155">
    <cfRule type="cellIs" dxfId="28" priority="6" operator="equal">
      <formula>-1</formula>
    </cfRule>
  </conditionalFormatting>
  <conditionalFormatting sqref="T112 V112">
    <cfRule type="cellIs" dxfId="27" priority="5" operator="equal">
      <formula>-1</formula>
    </cfRule>
  </conditionalFormatting>
  <conditionalFormatting sqref="T161 V161">
    <cfRule type="cellIs" dxfId="26" priority="4" operator="equal">
      <formula>-1</formula>
    </cfRule>
  </conditionalFormatting>
  <conditionalFormatting sqref="T140 V140">
    <cfRule type="cellIs" dxfId="25" priority="3" operator="equal">
      <formula>-1</formula>
    </cfRule>
  </conditionalFormatting>
  <conditionalFormatting sqref="T105 V105">
    <cfRule type="cellIs" dxfId="24" priority="2" operator="equal">
      <formula>-1</formula>
    </cfRule>
  </conditionalFormatting>
  <conditionalFormatting sqref="T90 V90">
    <cfRule type="cellIs" dxfId="23" priority="1" operator="equal">
      <formula>-1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938C-5096-784C-9BC0-1067969524C6}">
  <dimension ref="A1:D138"/>
  <sheetViews>
    <sheetView topLeftCell="A5" workbookViewId="0">
      <selection activeCell="C22" sqref="C22:D22"/>
    </sheetView>
  </sheetViews>
  <sheetFormatPr baseColWidth="10" defaultRowHeight="16"/>
  <cols>
    <col min="1" max="1" width="53.5" customWidth="1"/>
    <col min="2" max="2" width="20.1640625" customWidth="1"/>
    <col min="3" max="3" width="15.83203125" customWidth="1"/>
    <col min="4" max="4" width="17.83203125" customWidth="1"/>
    <col min="5" max="5" width="21.33203125" customWidth="1"/>
  </cols>
  <sheetData>
    <row r="1" spans="1:4" ht="26">
      <c r="A1" s="170" t="s">
        <v>277</v>
      </c>
      <c r="B1" s="170" t="s">
        <v>265</v>
      </c>
      <c r="C1" s="170" t="s">
        <v>266</v>
      </c>
      <c r="D1" s="170" t="s">
        <v>267</v>
      </c>
    </row>
    <row r="2" spans="1:4" ht="26">
      <c r="A2" s="170" t="s">
        <v>81</v>
      </c>
      <c r="B2" s="170">
        <v>2</v>
      </c>
      <c r="C2" s="170">
        <v>3</v>
      </c>
      <c r="D2" s="170">
        <v>1</v>
      </c>
    </row>
    <row r="3" spans="1:4" ht="26">
      <c r="A3" s="170" t="s">
        <v>82</v>
      </c>
      <c r="B3" s="170">
        <v>1</v>
      </c>
      <c r="C3" s="170">
        <v>3</v>
      </c>
      <c r="D3" s="170">
        <v>3</v>
      </c>
    </row>
    <row r="4" spans="1:4" ht="26">
      <c r="A4" s="170" t="s">
        <v>40</v>
      </c>
      <c r="B4" s="170">
        <v>2</v>
      </c>
      <c r="C4" s="170">
        <v>4</v>
      </c>
      <c r="D4" s="170">
        <v>4</v>
      </c>
    </row>
    <row r="5" spans="1:4" ht="26">
      <c r="A5" s="170" t="s">
        <v>124</v>
      </c>
      <c r="B5" s="170">
        <v>3</v>
      </c>
      <c r="C5" s="170">
        <v>3</v>
      </c>
      <c r="D5" s="170">
        <v>3</v>
      </c>
    </row>
    <row r="6" spans="1:4" ht="26">
      <c r="A6" s="170" t="s">
        <v>144</v>
      </c>
      <c r="B6" s="170">
        <v>4</v>
      </c>
      <c r="C6" s="170">
        <v>3</v>
      </c>
      <c r="D6" s="170">
        <v>3</v>
      </c>
    </row>
    <row r="7" spans="1:4" ht="26">
      <c r="A7" s="170" t="s">
        <v>83</v>
      </c>
      <c r="B7" s="170">
        <v>1</v>
      </c>
      <c r="C7" s="170">
        <v>3</v>
      </c>
      <c r="D7" s="170">
        <v>3</v>
      </c>
    </row>
    <row r="8" spans="1:4" ht="26">
      <c r="A8" s="170" t="s">
        <v>60</v>
      </c>
      <c r="B8" s="170">
        <v>3</v>
      </c>
      <c r="C8" s="170">
        <v>3</v>
      </c>
      <c r="D8" s="170">
        <v>4</v>
      </c>
    </row>
    <row r="9" spans="1:4" ht="26">
      <c r="A9" s="170" t="s">
        <v>21</v>
      </c>
      <c r="B9" s="170">
        <v>4</v>
      </c>
      <c r="C9" s="170">
        <v>4</v>
      </c>
      <c r="D9" s="170">
        <v>4</v>
      </c>
    </row>
    <row r="10" spans="1:4" ht="26">
      <c r="A10" s="170" t="s">
        <v>22</v>
      </c>
      <c r="B10" s="170">
        <v>4</v>
      </c>
      <c r="C10" s="170">
        <v>4</v>
      </c>
      <c r="D10" s="170">
        <v>4</v>
      </c>
    </row>
    <row r="11" spans="1:4" ht="26">
      <c r="A11" s="170" t="s">
        <v>23</v>
      </c>
      <c r="B11" s="170">
        <v>2</v>
      </c>
      <c r="C11" s="170">
        <v>4</v>
      </c>
      <c r="D11" s="170">
        <v>4</v>
      </c>
    </row>
    <row r="12" spans="1:4" ht="26">
      <c r="A12" s="170" t="s">
        <v>139</v>
      </c>
      <c r="B12" s="170">
        <v>2</v>
      </c>
      <c r="C12" s="170">
        <v>3</v>
      </c>
      <c r="D12" s="170">
        <v>4</v>
      </c>
    </row>
    <row r="13" spans="1:4" ht="26">
      <c r="A13" s="170" t="s">
        <v>41</v>
      </c>
      <c r="B13" s="170">
        <v>4</v>
      </c>
      <c r="C13" s="170">
        <v>4</v>
      </c>
      <c r="D13" s="170">
        <v>4</v>
      </c>
    </row>
    <row r="14" spans="1:4" ht="26">
      <c r="A14" s="170" t="s">
        <v>84</v>
      </c>
      <c r="B14" s="170">
        <v>4</v>
      </c>
      <c r="C14" s="170">
        <v>4</v>
      </c>
      <c r="D14" s="170">
        <v>3</v>
      </c>
    </row>
    <row r="15" spans="1:4" ht="26">
      <c r="A15" s="170" t="s">
        <v>110</v>
      </c>
      <c r="B15" s="170">
        <v>1</v>
      </c>
      <c r="C15" s="170">
        <v>1</v>
      </c>
      <c r="D15" s="170">
        <v>1</v>
      </c>
    </row>
    <row r="16" spans="1:4" ht="26">
      <c r="A16" s="170" t="s">
        <v>125</v>
      </c>
      <c r="B16" s="170">
        <v>4</v>
      </c>
      <c r="C16" s="170">
        <v>4</v>
      </c>
      <c r="D16" s="170">
        <v>4</v>
      </c>
    </row>
    <row r="17" spans="1:4" ht="26">
      <c r="A17" s="170" t="s">
        <v>85</v>
      </c>
      <c r="B17" s="170">
        <v>3</v>
      </c>
      <c r="C17" s="170">
        <v>3</v>
      </c>
      <c r="D17" s="170">
        <v>3</v>
      </c>
    </row>
    <row r="18" spans="1:4" ht="26">
      <c r="A18" s="170" t="s">
        <v>111</v>
      </c>
      <c r="B18" s="170">
        <v>3</v>
      </c>
      <c r="C18" s="170">
        <v>3</v>
      </c>
      <c r="D18" s="170">
        <v>3</v>
      </c>
    </row>
    <row r="19" spans="1:4" ht="26">
      <c r="A19" s="170" t="s">
        <v>24</v>
      </c>
      <c r="B19" s="170">
        <v>1</v>
      </c>
      <c r="C19" s="170">
        <v>3</v>
      </c>
      <c r="D19" s="170">
        <v>4</v>
      </c>
    </row>
    <row r="20" spans="1:4" ht="26">
      <c r="A20" s="170" t="s">
        <v>42</v>
      </c>
      <c r="B20" s="170">
        <v>4</v>
      </c>
      <c r="C20" s="170">
        <v>3</v>
      </c>
      <c r="D20" s="170">
        <v>3</v>
      </c>
    </row>
    <row r="21" spans="1:4" ht="26">
      <c r="A21" s="170" t="s">
        <v>74</v>
      </c>
      <c r="B21" s="170">
        <v>3</v>
      </c>
      <c r="C21" s="170">
        <v>3</v>
      </c>
      <c r="D21" s="170">
        <v>3</v>
      </c>
    </row>
    <row r="22" spans="1:4" ht="26">
      <c r="A22" s="170" t="s">
        <v>86</v>
      </c>
      <c r="B22" s="170">
        <v>3</v>
      </c>
      <c r="C22" s="170">
        <v>4</v>
      </c>
      <c r="D22" s="170">
        <v>1</v>
      </c>
    </row>
    <row r="23" spans="1:4" ht="26">
      <c r="A23" s="170" t="s">
        <v>138</v>
      </c>
      <c r="B23" s="170">
        <v>3</v>
      </c>
      <c r="C23" s="170">
        <v>3</v>
      </c>
      <c r="D23" s="170">
        <v>3</v>
      </c>
    </row>
    <row r="24" spans="1:4" ht="26">
      <c r="A24" s="170" t="s">
        <v>142</v>
      </c>
      <c r="B24" s="170">
        <v>1</v>
      </c>
      <c r="C24" s="170">
        <v>4</v>
      </c>
      <c r="D24" s="170">
        <v>3</v>
      </c>
    </row>
    <row r="25" spans="1:4" ht="26">
      <c r="A25" s="170" t="s">
        <v>140</v>
      </c>
      <c r="B25" s="170">
        <v>3</v>
      </c>
      <c r="C25" s="170">
        <v>3</v>
      </c>
      <c r="D25" s="170">
        <v>4</v>
      </c>
    </row>
    <row r="26" spans="1:4" ht="26">
      <c r="A26" s="170" t="s">
        <v>9</v>
      </c>
      <c r="B26" s="170">
        <v>4</v>
      </c>
      <c r="C26" s="170">
        <v>4</v>
      </c>
      <c r="D26" s="170">
        <v>2</v>
      </c>
    </row>
    <row r="27" spans="1:4" ht="26">
      <c r="A27" s="170" t="s">
        <v>61</v>
      </c>
      <c r="B27" s="170">
        <v>2</v>
      </c>
      <c r="C27" s="170">
        <v>3</v>
      </c>
      <c r="D27" s="170">
        <v>4</v>
      </c>
    </row>
    <row r="28" spans="1:4" ht="26">
      <c r="A28" s="170" t="s">
        <v>87</v>
      </c>
      <c r="B28" s="170">
        <v>1</v>
      </c>
      <c r="C28" s="170">
        <v>3</v>
      </c>
      <c r="D28" s="170">
        <v>3</v>
      </c>
    </row>
    <row r="29" spans="1:4" ht="26">
      <c r="A29" s="170" t="s">
        <v>25</v>
      </c>
      <c r="B29" s="170">
        <v>3</v>
      </c>
      <c r="C29" s="170">
        <v>3</v>
      </c>
      <c r="D29" s="170">
        <v>4</v>
      </c>
    </row>
    <row r="30" spans="1:4" ht="26">
      <c r="A30" s="170" t="s">
        <v>10</v>
      </c>
      <c r="B30" s="170">
        <v>4</v>
      </c>
      <c r="C30" s="170">
        <v>4</v>
      </c>
      <c r="D30" s="170">
        <v>4</v>
      </c>
    </row>
    <row r="31" spans="1:4" ht="26">
      <c r="A31" s="170" t="s">
        <v>53</v>
      </c>
      <c r="B31" s="170">
        <v>3</v>
      </c>
      <c r="C31" s="170">
        <v>3</v>
      </c>
      <c r="D31" s="170">
        <v>2</v>
      </c>
    </row>
    <row r="32" spans="1:4" ht="26">
      <c r="A32" s="170" t="s">
        <v>54</v>
      </c>
      <c r="B32" s="170">
        <v>3</v>
      </c>
      <c r="C32" s="170">
        <v>3</v>
      </c>
      <c r="D32" s="170">
        <v>4</v>
      </c>
    </row>
    <row r="33" spans="1:4" ht="26">
      <c r="A33" s="170" t="s">
        <v>126</v>
      </c>
      <c r="B33" s="170">
        <v>1</v>
      </c>
      <c r="C33" s="170">
        <v>3</v>
      </c>
      <c r="D33" s="170">
        <v>3</v>
      </c>
    </row>
    <row r="34" spans="1:4" ht="26">
      <c r="A34" s="170" t="s">
        <v>43</v>
      </c>
      <c r="B34" s="170">
        <v>4</v>
      </c>
      <c r="C34" s="170">
        <v>4</v>
      </c>
      <c r="D34" s="170">
        <v>4</v>
      </c>
    </row>
    <row r="35" spans="1:4" ht="26">
      <c r="A35" s="170" t="s">
        <v>127</v>
      </c>
      <c r="B35" s="170">
        <v>1</v>
      </c>
      <c r="C35" s="170">
        <v>3</v>
      </c>
      <c r="D35" s="170">
        <v>4</v>
      </c>
    </row>
    <row r="36" spans="1:4" ht="26">
      <c r="A36" s="170" t="s">
        <v>62</v>
      </c>
      <c r="B36" s="170">
        <v>1</v>
      </c>
      <c r="C36" s="170">
        <v>3</v>
      </c>
      <c r="D36" s="170">
        <v>3</v>
      </c>
    </row>
    <row r="37" spans="1:4" ht="26">
      <c r="A37" s="170" t="s">
        <v>88</v>
      </c>
      <c r="B37" s="170">
        <v>1</v>
      </c>
      <c r="C37" s="170">
        <v>3</v>
      </c>
      <c r="D37" s="170">
        <v>3</v>
      </c>
    </row>
    <row r="38" spans="1:4" ht="26">
      <c r="A38" s="170" t="s">
        <v>141</v>
      </c>
      <c r="B38" s="170">
        <v>3</v>
      </c>
      <c r="C38" s="170">
        <v>3</v>
      </c>
      <c r="D38" s="170">
        <v>3</v>
      </c>
    </row>
    <row r="39" spans="1:4" ht="26">
      <c r="A39" s="170" t="s">
        <v>44</v>
      </c>
      <c r="B39" s="170">
        <v>3</v>
      </c>
      <c r="C39" s="170">
        <v>3</v>
      </c>
      <c r="D39" s="170">
        <v>3</v>
      </c>
    </row>
    <row r="40" spans="1:4" ht="26">
      <c r="A40" s="170" t="s">
        <v>112</v>
      </c>
      <c r="B40" s="170">
        <v>1</v>
      </c>
      <c r="C40" s="170">
        <v>1</v>
      </c>
      <c r="D40" s="170">
        <v>1</v>
      </c>
    </row>
    <row r="41" spans="1:4" ht="26">
      <c r="A41" s="170" t="s">
        <v>89</v>
      </c>
      <c r="B41" s="170">
        <v>1</v>
      </c>
      <c r="C41" s="170">
        <v>3</v>
      </c>
      <c r="D41" s="170">
        <v>3</v>
      </c>
    </row>
    <row r="42" spans="1:4" ht="26">
      <c r="A42" s="170" t="s">
        <v>75</v>
      </c>
      <c r="B42" s="170">
        <v>3</v>
      </c>
      <c r="C42" s="170">
        <v>3</v>
      </c>
      <c r="D42" s="170">
        <v>3</v>
      </c>
    </row>
    <row r="43" spans="1:4" ht="26">
      <c r="A43" s="170" t="s">
        <v>11</v>
      </c>
      <c r="B43" s="170">
        <v>3</v>
      </c>
      <c r="C43" s="170">
        <v>4</v>
      </c>
      <c r="D43" s="170">
        <v>4</v>
      </c>
    </row>
    <row r="44" spans="1:4" ht="26">
      <c r="A44" s="170" t="s">
        <v>128</v>
      </c>
      <c r="B44" s="170">
        <v>1</v>
      </c>
      <c r="C44" s="170">
        <v>3</v>
      </c>
      <c r="D44" s="170">
        <v>3</v>
      </c>
    </row>
    <row r="45" spans="1:4" ht="26">
      <c r="A45" s="170" t="s">
        <v>90</v>
      </c>
      <c r="B45" s="170">
        <v>2</v>
      </c>
      <c r="C45" s="170">
        <v>3</v>
      </c>
      <c r="D45" s="170">
        <v>3</v>
      </c>
    </row>
    <row r="46" spans="1:4" ht="26">
      <c r="A46" s="170" t="s">
        <v>147</v>
      </c>
      <c r="B46" s="170">
        <v>4</v>
      </c>
      <c r="C46" s="170">
        <v>4</v>
      </c>
      <c r="D46" s="170">
        <v>4</v>
      </c>
    </row>
    <row r="47" spans="1:4" ht="26">
      <c r="A47" s="170" t="s">
        <v>91</v>
      </c>
      <c r="B47" s="170">
        <v>3</v>
      </c>
      <c r="C47" s="170">
        <v>4</v>
      </c>
      <c r="D47" s="170">
        <v>1</v>
      </c>
    </row>
    <row r="48" spans="1:4" ht="26">
      <c r="A48" s="170" t="s">
        <v>113</v>
      </c>
      <c r="B48" s="170">
        <v>1</v>
      </c>
      <c r="C48" s="170">
        <v>3</v>
      </c>
      <c r="D48" s="170">
        <v>3</v>
      </c>
    </row>
    <row r="49" spans="1:4" ht="26">
      <c r="A49" s="170" t="s">
        <v>92</v>
      </c>
      <c r="B49" s="170">
        <v>1</v>
      </c>
      <c r="C49" s="170">
        <v>3</v>
      </c>
      <c r="D49" s="170">
        <v>1</v>
      </c>
    </row>
    <row r="50" spans="1:4" ht="26">
      <c r="A50" s="170" t="s">
        <v>93</v>
      </c>
      <c r="B50" s="170">
        <v>3</v>
      </c>
      <c r="C50" s="170">
        <v>3</v>
      </c>
      <c r="D50" s="170">
        <v>3</v>
      </c>
    </row>
    <row r="51" spans="1:4" ht="26">
      <c r="A51" s="170" t="s">
        <v>12</v>
      </c>
      <c r="B51" s="170">
        <v>4</v>
      </c>
      <c r="C51" s="170">
        <v>4</v>
      </c>
      <c r="D51" s="170">
        <v>4</v>
      </c>
    </row>
    <row r="52" spans="1:4" ht="26">
      <c r="A52" s="170" t="s">
        <v>94</v>
      </c>
      <c r="B52" s="170">
        <v>3</v>
      </c>
      <c r="C52" s="170">
        <v>3</v>
      </c>
      <c r="D52" s="170">
        <v>3</v>
      </c>
    </row>
    <row r="53" spans="1:4" ht="26">
      <c r="A53" s="170" t="s">
        <v>63</v>
      </c>
      <c r="B53" s="170">
        <v>1</v>
      </c>
      <c r="C53" s="170">
        <v>3</v>
      </c>
      <c r="D53" s="170">
        <v>3</v>
      </c>
    </row>
    <row r="54" spans="1:4" ht="26">
      <c r="A54" s="170" t="s">
        <v>76</v>
      </c>
      <c r="B54" s="170">
        <v>3</v>
      </c>
      <c r="C54" s="170">
        <v>3</v>
      </c>
      <c r="D54" s="170">
        <v>3</v>
      </c>
    </row>
    <row r="55" spans="1:4" ht="26">
      <c r="A55" s="170" t="s">
        <v>95</v>
      </c>
      <c r="B55" s="170">
        <v>3</v>
      </c>
      <c r="C55" s="170">
        <v>3</v>
      </c>
      <c r="D55" s="170">
        <v>1</v>
      </c>
    </row>
    <row r="56" spans="1:4" ht="26">
      <c r="A56" s="170" t="s">
        <v>96</v>
      </c>
      <c r="B56" s="170">
        <v>3</v>
      </c>
      <c r="C56" s="170">
        <v>3</v>
      </c>
      <c r="D56" s="170">
        <v>3</v>
      </c>
    </row>
    <row r="57" spans="1:4" ht="26">
      <c r="A57" s="170" t="s">
        <v>114</v>
      </c>
      <c r="B57" s="170">
        <v>2</v>
      </c>
      <c r="C57" s="170">
        <v>4</v>
      </c>
      <c r="D57" s="170">
        <v>3</v>
      </c>
    </row>
    <row r="58" spans="1:4" ht="26">
      <c r="A58" s="170" t="s">
        <v>97</v>
      </c>
      <c r="B58" s="170">
        <v>1</v>
      </c>
      <c r="C58" s="170">
        <v>4</v>
      </c>
      <c r="D58" s="170">
        <v>1</v>
      </c>
    </row>
    <row r="59" spans="1:4" ht="26">
      <c r="A59" s="170" t="s">
        <v>98</v>
      </c>
      <c r="B59" s="170">
        <v>1</v>
      </c>
      <c r="C59" s="170">
        <v>4</v>
      </c>
      <c r="D59" s="170">
        <v>1</v>
      </c>
    </row>
    <row r="60" spans="1:4" ht="26">
      <c r="A60" s="170" t="s">
        <v>115</v>
      </c>
      <c r="B60" s="170">
        <v>3</v>
      </c>
      <c r="C60" s="170">
        <v>3</v>
      </c>
      <c r="D60" s="170">
        <v>3</v>
      </c>
    </row>
    <row r="61" spans="1:4" ht="26">
      <c r="A61" s="170" t="s">
        <v>45</v>
      </c>
      <c r="B61" s="170">
        <v>4</v>
      </c>
      <c r="C61" s="170">
        <v>4</v>
      </c>
      <c r="D61" s="170">
        <v>4</v>
      </c>
    </row>
    <row r="62" spans="1:4" ht="26">
      <c r="A62" s="170" t="s">
        <v>99</v>
      </c>
      <c r="B62" s="170">
        <v>1</v>
      </c>
      <c r="C62" s="170">
        <v>3</v>
      </c>
      <c r="D62" s="170">
        <v>3</v>
      </c>
    </row>
    <row r="63" spans="1:4" ht="26">
      <c r="A63" s="170" t="s">
        <v>46</v>
      </c>
      <c r="B63" s="170">
        <v>3</v>
      </c>
      <c r="C63" s="170">
        <v>3</v>
      </c>
      <c r="D63" s="170">
        <v>3</v>
      </c>
    </row>
    <row r="64" spans="1:4" ht="26">
      <c r="A64" s="170" t="s">
        <v>26</v>
      </c>
      <c r="B64" s="170">
        <v>2</v>
      </c>
      <c r="C64" s="170">
        <v>4</v>
      </c>
      <c r="D64" s="170">
        <v>4</v>
      </c>
    </row>
    <row r="65" spans="1:4" ht="26">
      <c r="A65" s="170" t="s">
        <v>100</v>
      </c>
      <c r="B65" s="170">
        <v>2</v>
      </c>
      <c r="C65" s="170">
        <v>4</v>
      </c>
      <c r="D65" s="170">
        <v>3</v>
      </c>
    </row>
    <row r="66" spans="1:4" ht="26">
      <c r="A66" s="170" t="s">
        <v>27</v>
      </c>
      <c r="B66" s="170">
        <v>4</v>
      </c>
      <c r="C66" s="170">
        <v>4</v>
      </c>
      <c r="D66" s="170">
        <v>4</v>
      </c>
    </row>
    <row r="67" spans="1:4" ht="26">
      <c r="A67" s="170" t="s">
        <v>47</v>
      </c>
      <c r="B67" s="170">
        <v>3</v>
      </c>
      <c r="C67" s="170">
        <v>3</v>
      </c>
      <c r="D67" s="170">
        <v>1</v>
      </c>
    </row>
    <row r="68" spans="1:4" ht="26">
      <c r="A68" s="170" t="s">
        <v>55</v>
      </c>
      <c r="B68" s="170">
        <v>4</v>
      </c>
      <c r="C68" s="170">
        <v>4</v>
      </c>
      <c r="D68" s="170">
        <v>1</v>
      </c>
    </row>
    <row r="69" spans="1:4" ht="26">
      <c r="A69" s="170" t="s">
        <v>145</v>
      </c>
      <c r="B69" s="170">
        <v>3</v>
      </c>
      <c r="C69" s="170">
        <v>3</v>
      </c>
      <c r="D69" s="170">
        <v>3</v>
      </c>
    </row>
    <row r="70" spans="1:4" ht="26">
      <c r="A70" s="170" t="s">
        <v>101</v>
      </c>
      <c r="B70" s="170">
        <v>2</v>
      </c>
      <c r="C70" s="170">
        <v>3</v>
      </c>
      <c r="D70" s="170">
        <v>1</v>
      </c>
    </row>
    <row r="71" spans="1:4" ht="26">
      <c r="A71" s="170" t="s">
        <v>56</v>
      </c>
      <c r="B71" s="170">
        <v>3</v>
      </c>
      <c r="C71" s="170">
        <v>3</v>
      </c>
      <c r="D71" s="170">
        <v>3</v>
      </c>
    </row>
    <row r="72" spans="1:4" ht="26">
      <c r="A72" s="170" t="s">
        <v>28</v>
      </c>
      <c r="B72" s="170">
        <v>2</v>
      </c>
      <c r="C72" s="170">
        <v>4</v>
      </c>
      <c r="D72" s="170">
        <v>4</v>
      </c>
    </row>
    <row r="73" spans="1:4" ht="26">
      <c r="A73" s="170" t="s">
        <v>77</v>
      </c>
      <c r="B73" s="170">
        <v>4</v>
      </c>
      <c r="C73" s="170">
        <v>4</v>
      </c>
      <c r="D73" s="170">
        <v>3</v>
      </c>
    </row>
    <row r="74" spans="1:4" ht="26">
      <c r="A74" s="170" t="s">
        <v>29</v>
      </c>
      <c r="B74" s="170">
        <v>1</v>
      </c>
      <c r="C74" s="170">
        <v>4</v>
      </c>
      <c r="D74" s="170">
        <v>4</v>
      </c>
    </row>
    <row r="75" spans="1:4" ht="26">
      <c r="A75" s="170" t="s">
        <v>116</v>
      </c>
      <c r="B75" s="170">
        <v>3</v>
      </c>
      <c r="C75" s="170">
        <v>3</v>
      </c>
      <c r="D75" s="170">
        <v>3</v>
      </c>
    </row>
    <row r="76" spans="1:4" ht="26">
      <c r="A76" s="170" t="s">
        <v>273</v>
      </c>
      <c r="B76" s="170">
        <v>1</v>
      </c>
      <c r="C76" s="170">
        <v>3</v>
      </c>
      <c r="D76" s="170">
        <v>3</v>
      </c>
    </row>
    <row r="77" spans="1:4" ht="26">
      <c r="A77" s="170" t="s">
        <v>13</v>
      </c>
      <c r="B77" s="170">
        <v>4</v>
      </c>
      <c r="C77" s="170">
        <v>4</v>
      </c>
      <c r="D77" s="170">
        <v>4</v>
      </c>
    </row>
    <row r="78" spans="1:4" ht="26">
      <c r="A78" s="170" t="s">
        <v>117</v>
      </c>
      <c r="B78" s="170">
        <v>1</v>
      </c>
      <c r="C78" s="170">
        <v>3</v>
      </c>
      <c r="D78" s="170">
        <v>3</v>
      </c>
    </row>
    <row r="79" spans="1:4" ht="26">
      <c r="A79" s="170" t="s">
        <v>14</v>
      </c>
      <c r="B79" s="170">
        <v>4</v>
      </c>
      <c r="C79" s="170">
        <v>3</v>
      </c>
      <c r="D79" s="170">
        <v>4</v>
      </c>
    </row>
    <row r="80" spans="1:4" ht="26">
      <c r="A80" s="170" t="s">
        <v>102</v>
      </c>
      <c r="B80" s="170">
        <v>1</v>
      </c>
      <c r="C80" s="170">
        <v>4</v>
      </c>
      <c r="D80" s="170">
        <v>3</v>
      </c>
    </row>
    <row r="81" spans="1:4" ht="26">
      <c r="A81" s="170" t="s">
        <v>78</v>
      </c>
      <c r="B81" s="170">
        <v>3</v>
      </c>
      <c r="C81" s="170">
        <v>3</v>
      </c>
      <c r="D81" s="170">
        <v>3</v>
      </c>
    </row>
    <row r="82" spans="1:4" ht="26">
      <c r="A82" s="170" t="s">
        <v>48</v>
      </c>
      <c r="B82" s="170">
        <v>1</v>
      </c>
      <c r="C82" s="170">
        <v>4</v>
      </c>
      <c r="D82" s="170">
        <v>4</v>
      </c>
    </row>
    <row r="83" spans="1:4" ht="26">
      <c r="A83" s="170" t="s">
        <v>49</v>
      </c>
      <c r="B83" s="170">
        <v>3</v>
      </c>
      <c r="C83" s="170">
        <v>3</v>
      </c>
      <c r="D83" s="170">
        <v>4</v>
      </c>
    </row>
    <row r="84" spans="1:4" ht="26">
      <c r="A84" s="170" t="s">
        <v>129</v>
      </c>
      <c r="B84" s="170">
        <v>1</v>
      </c>
      <c r="C84" s="170">
        <v>3</v>
      </c>
      <c r="D84" s="170">
        <v>4</v>
      </c>
    </row>
    <row r="85" spans="1:4" ht="26">
      <c r="A85" s="170" t="s">
        <v>15</v>
      </c>
      <c r="B85" s="170">
        <v>4</v>
      </c>
      <c r="C85" s="170">
        <v>4</v>
      </c>
      <c r="D85" s="170">
        <v>4</v>
      </c>
    </row>
    <row r="86" spans="1:4" ht="26">
      <c r="A86" s="170" t="s">
        <v>146</v>
      </c>
      <c r="B86" s="170">
        <v>3</v>
      </c>
      <c r="C86" s="170">
        <v>3</v>
      </c>
      <c r="D86" s="170">
        <v>4</v>
      </c>
    </row>
    <row r="87" spans="1:4" ht="26">
      <c r="A87" s="170" t="s">
        <v>57</v>
      </c>
      <c r="B87" s="170">
        <v>3</v>
      </c>
      <c r="C87" s="170">
        <v>3</v>
      </c>
      <c r="D87" s="170">
        <v>4</v>
      </c>
    </row>
    <row r="88" spans="1:4" ht="26">
      <c r="A88" s="170" t="s">
        <v>16</v>
      </c>
      <c r="B88" s="170">
        <v>4</v>
      </c>
      <c r="C88" s="170">
        <v>4</v>
      </c>
      <c r="D88" s="170">
        <v>4</v>
      </c>
    </row>
    <row r="89" spans="1:4" ht="26">
      <c r="A89" s="170" t="s">
        <v>58</v>
      </c>
      <c r="B89" s="170">
        <v>4</v>
      </c>
      <c r="C89" s="170">
        <v>4</v>
      </c>
      <c r="D89" s="170">
        <v>3</v>
      </c>
    </row>
    <row r="90" spans="1:4" ht="26">
      <c r="A90" s="170" t="s">
        <v>59</v>
      </c>
      <c r="B90" s="170">
        <v>3</v>
      </c>
      <c r="C90" s="170">
        <v>3</v>
      </c>
      <c r="D90" s="170">
        <v>3</v>
      </c>
    </row>
    <row r="91" spans="1:4" ht="26">
      <c r="A91" s="170" t="s">
        <v>30</v>
      </c>
      <c r="B91" s="170">
        <v>3</v>
      </c>
      <c r="C91" s="170">
        <v>3</v>
      </c>
      <c r="D91" s="170">
        <v>4</v>
      </c>
    </row>
    <row r="92" spans="1:4" ht="26">
      <c r="A92" s="170" t="s">
        <v>118</v>
      </c>
      <c r="B92" s="170">
        <v>3</v>
      </c>
      <c r="C92" s="170">
        <v>3</v>
      </c>
      <c r="D92" s="170">
        <v>3</v>
      </c>
    </row>
    <row r="93" spans="1:4" ht="26">
      <c r="A93" s="170" t="s">
        <v>79</v>
      </c>
      <c r="B93" s="170">
        <v>1</v>
      </c>
      <c r="C93" s="170">
        <v>3</v>
      </c>
      <c r="D93" s="170">
        <v>3</v>
      </c>
    </row>
    <row r="94" spans="1:4" ht="26">
      <c r="A94" s="170" t="s">
        <v>130</v>
      </c>
      <c r="B94" s="170">
        <v>3</v>
      </c>
      <c r="C94" s="170">
        <v>3</v>
      </c>
      <c r="D94" s="170">
        <v>4</v>
      </c>
    </row>
    <row r="95" spans="1:4" ht="26">
      <c r="A95" s="170" t="s">
        <v>119</v>
      </c>
      <c r="B95" s="170">
        <v>1</v>
      </c>
      <c r="C95" s="170">
        <v>4</v>
      </c>
      <c r="D95" s="170">
        <v>4</v>
      </c>
    </row>
    <row r="96" spans="1:4" ht="26">
      <c r="A96" s="170" t="s">
        <v>103</v>
      </c>
      <c r="B96" s="170">
        <v>3</v>
      </c>
      <c r="C96" s="170">
        <v>3</v>
      </c>
      <c r="D96" s="170">
        <v>3</v>
      </c>
    </row>
    <row r="97" spans="1:4" ht="26">
      <c r="A97" s="170" t="s">
        <v>17</v>
      </c>
      <c r="B97" s="170">
        <v>4</v>
      </c>
      <c r="C97" s="170">
        <v>4</v>
      </c>
      <c r="D97" s="170">
        <v>4</v>
      </c>
    </row>
    <row r="98" spans="1:4" ht="26">
      <c r="A98" s="170" t="s">
        <v>104</v>
      </c>
      <c r="B98" s="170">
        <v>1</v>
      </c>
      <c r="C98" s="170">
        <v>3</v>
      </c>
      <c r="D98" s="170">
        <v>3</v>
      </c>
    </row>
    <row r="99" spans="1:4" ht="26">
      <c r="A99" s="170" t="s">
        <v>31</v>
      </c>
      <c r="B99" s="170">
        <v>1</v>
      </c>
      <c r="C99" s="170">
        <v>4</v>
      </c>
      <c r="D99" s="170">
        <v>4</v>
      </c>
    </row>
    <row r="100" spans="1:4" ht="26">
      <c r="A100" s="170" t="s">
        <v>50</v>
      </c>
      <c r="B100" s="170">
        <v>1</v>
      </c>
      <c r="C100" s="170">
        <v>4</v>
      </c>
      <c r="D100" s="170">
        <v>4</v>
      </c>
    </row>
    <row r="101" spans="1:4" ht="26">
      <c r="A101" s="170" t="s">
        <v>32</v>
      </c>
      <c r="B101" s="170">
        <v>4</v>
      </c>
      <c r="C101" s="170">
        <v>4</v>
      </c>
      <c r="D101" s="170">
        <v>4</v>
      </c>
    </row>
    <row r="102" spans="1:4" ht="26">
      <c r="A102" s="170" t="s">
        <v>64</v>
      </c>
      <c r="B102" s="170">
        <v>3</v>
      </c>
      <c r="C102" s="170">
        <v>3</v>
      </c>
      <c r="D102" s="170">
        <v>3</v>
      </c>
    </row>
    <row r="103" spans="1:4" ht="26">
      <c r="A103" s="170" t="s">
        <v>33</v>
      </c>
      <c r="B103" s="170">
        <v>4</v>
      </c>
      <c r="C103" s="170">
        <v>4</v>
      </c>
      <c r="D103" s="170">
        <v>4</v>
      </c>
    </row>
    <row r="104" spans="1:4" ht="26">
      <c r="A104" s="170" t="s">
        <v>51</v>
      </c>
      <c r="B104" s="170">
        <v>1</v>
      </c>
      <c r="C104" s="170">
        <v>3</v>
      </c>
      <c r="D104" s="170">
        <v>3</v>
      </c>
    </row>
    <row r="105" spans="1:4" ht="26">
      <c r="A105" s="170" t="s">
        <v>65</v>
      </c>
      <c r="B105" s="170">
        <v>1</v>
      </c>
      <c r="C105" s="170">
        <v>3</v>
      </c>
      <c r="D105" s="170">
        <v>3</v>
      </c>
    </row>
    <row r="106" spans="1:4" ht="26">
      <c r="A106" s="170" t="s">
        <v>66</v>
      </c>
      <c r="B106" s="170">
        <v>3</v>
      </c>
      <c r="C106" s="170">
        <v>3</v>
      </c>
      <c r="D106" s="170">
        <v>3</v>
      </c>
    </row>
    <row r="107" spans="1:4" ht="26">
      <c r="A107" s="170" t="s">
        <v>131</v>
      </c>
      <c r="B107" s="170">
        <v>4</v>
      </c>
      <c r="C107" s="170">
        <v>3</v>
      </c>
      <c r="D107" s="170">
        <v>4</v>
      </c>
    </row>
    <row r="108" spans="1:4" ht="26">
      <c r="A108" s="170" t="s">
        <v>132</v>
      </c>
      <c r="B108" s="170">
        <v>3</v>
      </c>
      <c r="C108" s="170">
        <v>4</v>
      </c>
      <c r="D108" s="170">
        <v>3</v>
      </c>
    </row>
    <row r="109" spans="1:4" ht="26">
      <c r="A109" s="170" t="s">
        <v>18</v>
      </c>
      <c r="B109" s="170">
        <v>4</v>
      </c>
      <c r="C109" s="170">
        <v>4</v>
      </c>
      <c r="D109" s="170">
        <v>4</v>
      </c>
    </row>
    <row r="110" spans="1:4" ht="26">
      <c r="A110" s="170" t="s">
        <v>120</v>
      </c>
      <c r="B110" s="170">
        <v>4</v>
      </c>
      <c r="C110" s="170">
        <v>4</v>
      </c>
      <c r="D110" s="170">
        <v>4</v>
      </c>
    </row>
    <row r="111" spans="1:4" ht="26">
      <c r="A111" s="170" t="s">
        <v>105</v>
      </c>
      <c r="B111" s="170">
        <v>2</v>
      </c>
      <c r="C111" s="170">
        <v>4</v>
      </c>
      <c r="D111" s="170">
        <v>3</v>
      </c>
    </row>
    <row r="112" spans="1:4" ht="26">
      <c r="A112" s="170" t="s">
        <v>67</v>
      </c>
      <c r="B112" s="170">
        <v>4</v>
      </c>
      <c r="C112" s="170">
        <v>3</v>
      </c>
      <c r="D112" s="170">
        <v>4</v>
      </c>
    </row>
    <row r="113" spans="1:4" ht="26">
      <c r="A113" s="170" t="s">
        <v>34</v>
      </c>
      <c r="B113" s="170">
        <v>3</v>
      </c>
      <c r="C113" s="170">
        <v>4</v>
      </c>
      <c r="D113" s="170">
        <v>4</v>
      </c>
    </row>
    <row r="114" spans="1:4" ht="26">
      <c r="A114" s="170" t="s">
        <v>19</v>
      </c>
      <c r="B114" s="170">
        <v>4</v>
      </c>
      <c r="C114" s="170">
        <v>4</v>
      </c>
      <c r="D114" s="170">
        <v>4</v>
      </c>
    </row>
    <row r="115" spans="1:4" ht="26">
      <c r="A115" s="170" t="s">
        <v>68</v>
      </c>
      <c r="B115" s="170">
        <v>4</v>
      </c>
      <c r="C115" s="170">
        <v>4</v>
      </c>
      <c r="D115" s="170">
        <v>3</v>
      </c>
    </row>
    <row r="116" spans="1:4" ht="26">
      <c r="A116" s="170" t="s">
        <v>80</v>
      </c>
      <c r="B116" s="170">
        <v>3</v>
      </c>
      <c r="C116" s="170">
        <v>3</v>
      </c>
      <c r="D116" s="170">
        <v>3</v>
      </c>
    </row>
    <row r="117" spans="1:4" ht="26">
      <c r="A117" s="170" t="s">
        <v>20</v>
      </c>
      <c r="B117" s="170">
        <v>4</v>
      </c>
      <c r="C117" s="170">
        <v>4</v>
      </c>
      <c r="D117" s="170">
        <v>1</v>
      </c>
    </row>
    <row r="118" spans="1:4" ht="26">
      <c r="A118" s="170" t="s">
        <v>121</v>
      </c>
      <c r="B118" s="170">
        <v>3</v>
      </c>
      <c r="C118" s="170">
        <v>3</v>
      </c>
      <c r="D118" s="170">
        <v>3</v>
      </c>
    </row>
    <row r="119" spans="1:4" ht="26">
      <c r="A119" s="170" t="s">
        <v>133</v>
      </c>
      <c r="B119" s="170">
        <v>4</v>
      </c>
      <c r="C119" s="170">
        <v>4</v>
      </c>
      <c r="D119" s="170">
        <v>4</v>
      </c>
    </row>
    <row r="120" spans="1:4" ht="26">
      <c r="A120" s="170" t="s">
        <v>272</v>
      </c>
      <c r="B120" s="170">
        <v>1</v>
      </c>
      <c r="C120" s="170">
        <v>4</v>
      </c>
      <c r="D120" s="170">
        <v>4</v>
      </c>
    </row>
    <row r="121" spans="1:4" ht="26">
      <c r="A121" s="170" t="s">
        <v>69</v>
      </c>
      <c r="B121" s="170">
        <v>1</v>
      </c>
      <c r="C121" s="170">
        <v>3</v>
      </c>
      <c r="D121" s="170">
        <v>3</v>
      </c>
    </row>
    <row r="122" spans="1:4" ht="26">
      <c r="A122" s="170" t="s">
        <v>134</v>
      </c>
      <c r="B122" s="170">
        <v>1</v>
      </c>
      <c r="C122" s="170">
        <v>4</v>
      </c>
      <c r="D122" s="170">
        <v>3</v>
      </c>
    </row>
    <row r="123" spans="1:4" ht="26">
      <c r="A123" s="170" t="s">
        <v>106</v>
      </c>
      <c r="B123" s="170">
        <v>4</v>
      </c>
      <c r="C123" s="170">
        <v>4</v>
      </c>
      <c r="D123" s="170">
        <v>3</v>
      </c>
    </row>
    <row r="124" spans="1:4" ht="26">
      <c r="A124" s="170" t="s">
        <v>35</v>
      </c>
      <c r="B124" s="170">
        <v>3</v>
      </c>
      <c r="C124" s="170">
        <v>3</v>
      </c>
      <c r="D124" s="170">
        <v>3</v>
      </c>
    </row>
    <row r="125" spans="1:4" ht="26">
      <c r="A125" s="170" t="s">
        <v>52</v>
      </c>
      <c r="B125" s="170">
        <v>2</v>
      </c>
      <c r="C125" s="170">
        <v>3</v>
      </c>
      <c r="D125" s="170">
        <v>4</v>
      </c>
    </row>
    <row r="126" spans="1:4" ht="26">
      <c r="A126" s="170" t="s">
        <v>70</v>
      </c>
      <c r="B126" s="170">
        <v>1</v>
      </c>
      <c r="C126" s="170">
        <v>3</v>
      </c>
      <c r="D126" s="170">
        <v>3</v>
      </c>
    </row>
    <row r="127" spans="1:4" ht="26">
      <c r="A127" s="170" t="s">
        <v>107</v>
      </c>
      <c r="B127" s="170">
        <v>4</v>
      </c>
      <c r="C127" s="170">
        <v>3</v>
      </c>
      <c r="D127" s="170">
        <v>1</v>
      </c>
    </row>
    <row r="128" spans="1:4" ht="26">
      <c r="A128" s="170" t="s">
        <v>108</v>
      </c>
      <c r="B128" s="170">
        <v>3</v>
      </c>
      <c r="C128" s="170">
        <v>3</v>
      </c>
      <c r="D128" s="170">
        <v>3</v>
      </c>
    </row>
    <row r="129" spans="1:4" ht="26">
      <c r="A129" s="170" t="s">
        <v>36</v>
      </c>
      <c r="B129" s="170">
        <v>4</v>
      </c>
      <c r="C129" s="170">
        <v>3</v>
      </c>
      <c r="D129" s="170">
        <v>4</v>
      </c>
    </row>
    <row r="130" spans="1:4" ht="26">
      <c r="A130" s="170" t="s">
        <v>71</v>
      </c>
      <c r="B130" s="170">
        <v>1</v>
      </c>
      <c r="C130" s="170">
        <v>3</v>
      </c>
      <c r="D130" s="170">
        <v>3</v>
      </c>
    </row>
    <row r="131" spans="1:4" ht="26">
      <c r="A131" s="170" t="s">
        <v>122</v>
      </c>
      <c r="B131" s="170">
        <v>1</v>
      </c>
      <c r="C131" s="170">
        <v>1</v>
      </c>
      <c r="D131" s="170">
        <v>1</v>
      </c>
    </row>
    <row r="132" spans="1:4" ht="26">
      <c r="A132" s="170" t="s">
        <v>123</v>
      </c>
      <c r="B132" s="170">
        <v>3</v>
      </c>
      <c r="C132" s="170">
        <v>3</v>
      </c>
      <c r="D132" s="170">
        <v>3</v>
      </c>
    </row>
    <row r="133" spans="1:4" ht="26">
      <c r="A133" s="170" t="s">
        <v>109</v>
      </c>
      <c r="B133" s="170">
        <v>3</v>
      </c>
      <c r="C133" s="170">
        <v>4</v>
      </c>
      <c r="D133" s="170">
        <v>3</v>
      </c>
    </row>
    <row r="134" spans="1:4" ht="26">
      <c r="A134" s="170" t="s">
        <v>37</v>
      </c>
      <c r="B134" s="170">
        <v>4</v>
      </c>
      <c r="C134" s="170">
        <v>4</v>
      </c>
      <c r="D134" s="170">
        <v>4</v>
      </c>
    </row>
    <row r="135" spans="1:4" ht="26">
      <c r="A135" s="170" t="s">
        <v>135</v>
      </c>
      <c r="B135" s="170">
        <v>3</v>
      </c>
      <c r="C135" s="170">
        <v>3</v>
      </c>
      <c r="D135" s="170">
        <v>4</v>
      </c>
    </row>
    <row r="136" spans="1:4" ht="26">
      <c r="A136" s="170" t="s">
        <v>38</v>
      </c>
      <c r="B136" s="170">
        <v>4</v>
      </c>
      <c r="C136" s="170">
        <v>4</v>
      </c>
      <c r="D136" s="170">
        <v>4</v>
      </c>
    </row>
    <row r="137" spans="1:4" ht="26">
      <c r="A137" s="170" t="s">
        <v>72</v>
      </c>
      <c r="B137" s="170">
        <v>4</v>
      </c>
      <c r="C137" s="170">
        <v>3</v>
      </c>
      <c r="D137" s="170">
        <v>4</v>
      </c>
    </row>
    <row r="138" spans="1:4" ht="26">
      <c r="A138" s="170" t="s">
        <v>73</v>
      </c>
      <c r="B138" s="170">
        <v>3</v>
      </c>
      <c r="C138" s="170">
        <v>3</v>
      </c>
      <c r="D138" s="170">
        <v>3</v>
      </c>
    </row>
  </sheetData>
  <autoFilter ref="A1:D78" xr:uid="{DDA0ED50-4321-7B49-8736-A84096547356}">
    <sortState xmlns:xlrd2="http://schemas.microsoft.com/office/spreadsheetml/2017/richdata2" ref="A2:D138">
      <sortCondition ref="A1:A13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F3D6-D39A-1245-B18A-A1DBFD07FD17}">
  <dimension ref="A1:D140"/>
  <sheetViews>
    <sheetView tabSelected="1" topLeftCell="A63" workbookViewId="0">
      <selection activeCell="A2" sqref="A2"/>
    </sheetView>
  </sheetViews>
  <sheetFormatPr baseColWidth="10" defaultRowHeight="16"/>
  <cols>
    <col min="1" max="1" width="57" customWidth="1"/>
    <col min="2" max="2" width="17" customWidth="1"/>
    <col min="3" max="3" width="13.6640625" customWidth="1"/>
    <col min="4" max="4" width="15" customWidth="1"/>
  </cols>
  <sheetData>
    <row r="1" spans="1:4" ht="26">
      <c r="A1" s="170" t="s">
        <v>277</v>
      </c>
      <c r="B1" s="170" t="s">
        <v>265</v>
      </c>
      <c r="C1" s="194" t="s">
        <v>266</v>
      </c>
      <c r="D1" s="194" t="s">
        <v>267</v>
      </c>
    </row>
    <row r="2" spans="1:4" ht="26">
      <c r="A2" s="223" t="s">
        <v>81</v>
      </c>
      <c r="B2" s="207">
        <v>16</v>
      </c>
      <c r="C2" s="204">
        <v>136</v>
      </c>
      <c r="D2" s="207">
        <v>12</v>
      </c>
    </row>
    <row r="3" spans="1:4" ht="26">
      <c r="A3" s="223" t="s">
        <v>82</v>
      </c>
      <c r="B3" s="207">
        <v>5</v>
      </c>
      <c r="C3" s="204">
        <v>107</v>
      </c>
      <c r="D3" s="207">
        <v>14</v>
      </c>
    </row>
    <row r="4" spans="1:4" ht="26">
      <c r="A4" s="223" t="s">
        <v>40</v>
      </c>
      <c r="B4" s="207">
        <v>17</v>
      </c>
      <c r="C4" s="204">
        <v>203</v>
      </c>
      <c r="D4" s="207">
        <v>55</v>
      </c>
    </row>
    <row r="5" spans="1:4" ht="26">
      <c r="A5" s="223" t="s">
        <v>124</v>
      </c>
      <c r="B5" s="207">
        <v>11</v>
      </c>
      <c r="C5" s="204">
        <v>152</v>
      </c>
      <c r="D5" s="207">
        <v>30</v>
      </c>
    </row>
    <row r="6" spans="1:4" ht="26">
      <c r="A6" s="234" t="s">
        <v>144</v>
      </c>
      <c r="B6" s="220">
        <v>20</v>
      </c>
      <c r="C6" s="220">
        <v>202</v>
      </c>
      <c r="D6" s="220">
        <v>26</v>
      </c>
    </row>
    <row r="7" spans="1:4" ht="26">
      <c r="A7" s="223" t="s">
        <v>83</v>
      </c>
      <c r="B7" s="207">
        <v>13</v>
      </c>
      <c r="C7" s="204">
        <v>96</v>
      </c>
      <c r="D7" s="207">
        <v>12</v>
      </c>
    </row>
    <row r="8" spans="1:4" ht="26">
      <c r="A8" s="225" t="s">
        <v>60</v>
      </c>
      <c r="B8" s="207">
        <v>13</v>
      </c>
      <c r="C8" s="204">
        <v>180</v>
      </c>
      <c r="D8" s="207">
        <v>37</v>
      </c>
    </row>
    <row r="9" spans="1:4" ht="26">
      <c r="A9" s="223" t="s">
        <v>21</v>
      </c>
      <c r="B9" s="207">
        <v>31</v>
      </c>
      <c r="C9" s="204">
        <v>353</v>
      </c>
      <c r="D9" s="207">
        <v>74</v>
      </c>
    </row>
    <row r="10" spans="1:4" ht="26">
      <c r="A10" s="223" t="s">
        <v>22</v>
      </c>
      <c r="B10" s="207">
        <v>30</v>
      </c>
      <c r="C10" s="204">
        <v>522</v>
      </c>
      <c r="D10" s="207">
        <v>80</v>
      </c>
    </row>
    <row r="11" spans="1:4" ht="26">
      <c r="A11" s="223" t="s">
        <v>23</v>
      </c>
      <c r="B11" s="207">
        <v>15</v>
      </c>
      <c r="C11" s="204">
        <v>226</v>
      </c>
      <c r="D11" s="207">
        <v>53</v>
      </c>
    </row>
    <row r="12" spans="1:4" ht="26">
      <c r="A12" s="235" t="s">
        <v>283</v>
      </c>
      <c r="B12" s="220">
        <v>17</v>
      </c>
      <c r="C12" s="220">
        <v>185</v>
      </c>
      <c r="D12" s="220">
        <v>51</v>
      </c>
    </row>
    <row r="13" spans="1:4" ht="26">
      <c r="A13" s="226" t="s">
        <v>41</v>
      </c>
      <c r="B13" s="207">
        <v>17</v>
      </c>
      <c r="C13" s="204">
        <v>304</v>
      </c>
      <c r="D13" s="207">
        <v>46</v>
      </c>
    </row>
    <row r="14" spans="1:4" ht="26">
      <c r="A14" s="223" t="s">
        <v>84</v>
      </c>
      <c r="B14" s="207">
        <v>15</v>
      </c>
      <c r="C14" s="204">
        <v>233</v>
      </c>
      <c r="D14" s="207">
        <v>10</v>
      </c>
    </row>
    <row r="15" spans="1:4" ht="26">
      <c r="A15" s="223" t="s">
        <v>110</v>
      </c>
      <c r="B15" s="207">
        <v>9</v>
      </c>
      <c r="C15" s="204">
        <v>142</v>
      </c>
      <c r="D15" s="207">
        <v>32</v>
      </c>
    </row>
    <row r="16" spans="1:4" ht="26">
      <c r="A16" s="223" t="s">
        <v>125</v>
      </c>
      <c r="B16" s="207">
        <v>20</v>
      </c>
      <c r="C16" s="204">
        <v>355</v>
      </c>
      <c r="D16" s="207">
        <v>42</v>
      </c>
    </row>
    <row r="17" spans="1:4" ht="26">
      <c r="A17" s="223" t="s">
        <v>85</v>
      </c>
      <c r="B17" s="207">
        <v>14</v>
      </c>
      <c r="C17" s="204">
        <v>91</v>
      </c>
      <c r="D17" s="207">
        <v>13</v>
      </c>
    </row>
    <row r="18" spans="1:4" ht="26">
      <c r="A18" s="223" t="s">
        <v>111</v>
      </c>
      <c r="B18" s="207">
        <v>5</v>
      </c>
      <c r="C18" s="204">
        <v>87</v>
      </c>
      <c r="D18" s="207">
        <v>26</v>
      </c>
    </row>
    <row r="19" spans="1:4" ht="26">
      <c r="A19" s="223" t="s">
        <v>24</v>
      </c>
      <c r="B19" s="207">
        <v>7</v>
      </c>
      <c r="C19" s="204">
        <v>161</v>
      </c>
      <c r="D19" s="207">
        <v>38</v>
      </c>
    </row>
    <row r="20" spans="1:4" ht="26">
      <c r="A20" s="223" t="s">
        <v>42</v>
      </c>
      <c r="B20" s="207">
        <v>21</v>
      </c>
      <c r="C20" s="204">
        <v>191</v>
      </c>
      <c r="D20" s="207">
        <v>34</v>
      </c>
    </row>
    <row r="21" spans="1:4" ht="26">
      <c r="A21" s="223" t="s">
        <v>74</v>
      </c>
      <c r="B21" s="207">
        <v>7</v>
      </c>
      <c r="C21" s="204">
        <v>179</v>
      </c>
      <c r="D21" s="207">
        <v>33</v>
      </c>
    </row>
    <row r="22" spans="1:4" ht="26">
      <c r="A22" s="223" t="s">
        <v>86</v>
      </c>
      <c r="B22" s="207">
        <v>8</v>
      </c>
      <c r="C22" s="204">
        <v>217</v>
      </c>
      <c r="D22" s="207">
        <v>11</v>
      </c>
    </row>
    <row r="23" spans="1:4" ht="26">
      <c r="A23" s="226" t="s">
        <v>138</v>
      </c>
      <c r="B23" s="207">
        <v>13</v>
      </c>
      <c r="C23" s="204">
        <v>152</v>
      </c>
      <c r="D23" s="207">
        <v>34</v>
      </c>
    </row>
    <row r="24" spans="1:4" ht="26">
      <c r="A24" s="227" t="s">
        <v>281</v>
      </c>
      <c r="B24" s="207">
        <v>9</v>
      </c>
      <c r="C24" s="204">
        <v>444</v>
      </c>
      <c r="D24" s="207">
        <v>13</v>
      </c>
    </row>
    <row r="25" spans="1:4" ht="26">
      <c r="A25" s="236" t="s">
        <v>282</v>
      </c>
      <c r="B25" s="207">
        <v>14</v>
      </c>
      <c r="C25" s="204">
        <v>159</v>
      </c>
      <c r="D25" s="207">
        <v>41</v>
      </c>
    </row>
    <row r="26" spans="1:4" ht="26">
      <c r="A26" s="223" t="s">
        <v>9</v>
      </c>
      <c r="B26" s="207">
        <v>21</v>
      </c>
      <c r="C26" s="204">
        <v>233</v>
      </c>
      <c r="D26" s="207">
        <v>39</v>
      </c>
    </row>
    <row r="27" spans="1:4" ht="26">
      <c r="A27" s="223" t="s">
        <v>61</v>
      </c>
      <c r="B27" s="207">
        <v>17</v>
      </c>
      <c r="C27" s="204">
        <v>169</v>
      </c>
      <c r="D27" s="207">
        <v>36</v>
      </c>
    </row>
    <row r="28" spans="1:4" ht="26">
      <c r="A28" s="223" t="s">
        <v>87</v>
      </c>
      <c r="B28" s="207">
        <v>7</v>
      </c>
      <c r="C28" s="204">
        <v>126</v>
      </c>
      <c r="D28" s="207">
        <v>16</v>
      </c>
    </row>
    <row r="29" spans="1:4" ht="26">
      <c r="A29" s="223" t="s">
        <v>25</v>
      </c>
      <c r="B29" s="207">
        <v>11</v>
      </c>
      <c r="C29" s="204">
        <v>172</v>
      </c>
      <c r="D29" s="207">
        <v>39</v>
      </c>
    </row>
    <row r="30" spans="1:4" ht="26">
      <c r="A30" s="223" t="s">
        <v>10</v>
      </c>
      <c r="B30" s="207">
        <v>31</v>
      </c>
      <c r="C30" s="204">
        <v>264</v>
      </c>
      <c r="D30" s="207">
        <v>41</v>
      </c>
    </row>
    <row r="31" spans="1:4" ht="26">
      <c r="A31" s="223" t="s">
        <v>53</v>
      </c>
      <c r="B31" s="207">
        <v>14</v>
      </c>
      <c r="C31" s="204">
        <v>172</v>
      </c>
      <c r="D31" s="207">
        <v>38</v>
      </c>
    </row>
    <row r="32" spans="1:4" ht="26">
      <c r="A32" s="228" t="s">
        <v>54</v>
      </c>
      <c r="B32" s="207">
        <v>13</v>
      </c>
      <c r="C32" s="204">
        <v>130</v>
      </c>
      <c r="D32" s="207">
        <v>40</v>
      </c>
    </row>
    <row r="33" spans="1:4" ht="26">
      <c r="A33" s="223" t="s">
        <v>126</v>
      </c>
      <c r="B33" s="207">
        <v>6</v>
      </c>
      <c r="C33" s="204">
        <v>99</v>
      </c>
      <c r="D33" s="207">
        <v>25</v>
      </c>
    </row>
    <row r="34" spans="1:4" ht="26">
      <c r="A34" s="223" t="s">
        <v>43</v>
      </c>
      <c r="B34" s="207">
        <v>17</v>
      </c>
      <c r="C34" s="204">
        <v>321</v>
      </c>
      <c r="D34" s="207">
        <v>45</v>
      </c>
    </row>
    <row r="35" spans="1:4" ht="26">
      <c r="A35" s="223" t="s">
        <v>127</v>
      </c>
      <c r="B35" s="207">
        <v>11</v>
      </c>
      <c r="C35" s="204">
        <v>111</v>
      </c>
      <c r="D35" s="207">
        <v>37</v>
      </c>
    </row>
    <row r="36" spans="1:4" ht="26">
      <c r="A36" s="223" t="s">
        <v>62</v>
      </c>
      <c r="B36" s="207">
        <v>4</v>
      </c>
      <c r="C36" s="204">
        <v>121</v>
      </c>
      <c r="D36" s="207">
        <v>28</v>
      </c>
    </row>
    <row r="37" spans="1:4" ht="26">
      <c r="A37" s="223" t="s">
        <v>88</v>
      </c>
      <c r="B37" s="207">
        <v>5</v>
      </c>
      <c r="C37" s="204">
        <v>168</v>
      </c>
      <c r="D37" s="207">
        <v>15</v>
      </c>
    </row>
    <row r="38" spans="1:4" ht="26">
      <c r="A38" s="237" t="s">
        <v>141</v>
      </c>
      <c r="B38" s="220">
        <v>8</v>
      </c>
      <c r="C38" s="220">
        <v>153</v>
      </c>
      <c r="D38" s="220">
        <v>27</v>
      </c>
    </row>
    <row r="39" spans="1:4" ht="26">
      <c r="A39" s="223" t="s">
        <v>44</v>
      </c>
      <c r="B39" s="207">
        <v>12</v>
      </c>
      <c r="C39" s="204">
        <v>130</v>
      </c>
      <c r="D39" s="207">
        <v>26</v>
      </c>
    </row>
    <row r="40" spans="1:4" ht="26">
      <c r="A40" s="226" t="s">
        <v>112</v>
      </c>
      <c r="B40" s="207">
        <v>5</v>
      </c>
      <c r="C40" s="204">
        <v>71</v>
      </c>
      <c r="D40" s="207">
        <v>14</v>
      </c>
    </row>
    <row r="41" spans="1:4" ht="26">
      <c r="A41" s="223" t="s">
        <v>89</v>
      </c>
      <c r="B41" s="207">
        <v>3</v>
      </c>
      <c r="C41" s="204">
        <v>96</v>
      </c>
      <c r="D41" s="207">
        <v>11</v>
      </c>
    </row>
    <row r="42" spans="1:4" ht="26">
      <c r="A42" s="236" t="s">
        <v>75</v>
      </c>
      <c r="B42" s="220">
        <v>9</v>
      </c>
      <c r="C42" s="220">
        <v>108</v>
      </c>
      <c r="D42" s="220">
        <v>27</v>
      </c>
    </row>
    <row r="43" spans="1:4" ht="26">
      <c r="A43" s="223" t="s">
        <v>11</v>
      </c>
      <c r="B43" s="207">
        <v>12</v>
      </c>
      <c r="C43" s="204">
        <v>227</v>
      </c>
      <c r="D43" s="207">
        <v>62</v>
      </c>
    </row>
    <row r="44" spans="1:4" ht="26">
      <c r="A44" s="223" t="s">
        <v>128</v>
      </c>
      <c r="B44" s="207">
        <v>7</v>
      </c>
      <c r="C44" s="204">
        <v>146</v>
      </c>
      <c r="D44" s="207">
        <v>31</v>
      </c>
    </row>
    <row r="45" spans="1:4" ht="26">
      <c r="A45" s="223" t="s">
        <v>90</v>
      </c>
      <c r="B45" s="207">
        <v>18</v>
      </c>
      <c r="C45" s="204">
        <v>169</v>
      </c>
      <c r="D45" s="207">
        <v>11</v>
      </c>
    </row>
    <row r="46" spans="1:4" ht="26">
      <c r="A46" s="229" t="s">
        <v>280</v>
      </c>
      <c r="B46" s="207">
        <v>23</v>
      </c>
      <c r="C46" s="204">
        <v>371</v>
      </c>
      <c r="D46" s="207">
        <v>88</v>
      </c>
    </row>
    <row r="47" spans="1:4" ht="26">
      <c r="A47" s="223" t="s">
        <v>91</v>
      </c>
      <c r="B47" s="207">
        <v>7</v>
      </c>
      <c r="C47" s="204">
        <v>333</v>
      </c>
      <c r="D47" s="207">
        <v>13</v>
      </c>
    </row>
    <row r="48" spans="1:4" ht="26">
      <c r="A48" s="223" t="s">
        <v>113</v>
      </c>
      <c r="B48" s="207">
        <v>10</v>
      </c>
      <c r="C48" s="204">
        <v>124</v>
      </c>
      <c r="D48" s="207">
        <v>27</v>
      </c>
    </row>
    <row r="49" spans="1:4" ht="26">
      <c r="A49" s="223" t="s">
        <v>92</v>
      </c>
      <c r="B49" s="207">
        <v>6</v>
      </c>
      <c r="C49" s="204">
        <v>143</v>
      </c>
      <c r="D49" s="207">
        <v>9</v>
      </c>
    </row>
    <row r="50" spans="1:4" ht="26">
      <c r="A50" s="223" t="s">
        <v>93</v>
      </c>
      <c r="B50" s="207">
        <v>10</v>
      </c>
      <c r="C50" s="204">
        <v>126</v>
      </c>
      <c r="D50" s="207">
        <v>10</v>
      </c>
    </row>
    <row r="51" spans="1:4" ht="26">
      <c r="A51" s="223" t="s">
        <v>12</v>
      </c>
      <c r="B51" s="207">
        <v>30</v>
      </c>
      <c r="C51" s="204">
        <v>675</v>
      </c>
      <c r="D51" s="207">
        <v>76</v>
      </c>
    </row>
    <row r="52" spans="1:4" ht="26">
      <c r="A52" s="223" t="s">
        <v>94</v>
      </c>
      <c r="B52" s="207">
        <v>13</v>
      </c>
      <c r="C52" s="204">
        <v>104</v>
      </c>
      <c r="D52" s="207">
        <v>12</v>
      </c>
    </row>
    <row r="53" spans="1:4" ht="26">
      <c r="A53" s="223" t="s">
        <v>63</v>
      </c>
      <c r="B53" s="207">
        <v>5</v>
      </c>
      <c r="C53" s="204">
        <v>143</v>
      </c>
      <c r="D53" s="207">
        <v>33</v>
      </c>
    </row>
    <row r="54" spans="1:4" ht="26">
      <c r="A54" s="223" t="s">
        <v>76</v>
      </c>
      <c r="B54" s="207">
        <v>10</v>
      </c>
      <c r="C54" s="204">
        <v>114</v>
      </c>
      <c r="D54" s="207">
        <v>19</v>
      </c>
    </row>
    <row r="55" spans="1:4" ht="26">
      <c r="A55" s="223" t="s">
        <v>95</v>
      </c>
      <c r="B55" s="207">
        <v>8</v>
      </c>
      <c r="C55" s="204">
        <v>106</v>
      </c>
      <c r="D55" s="207">
        <v>12</v>
      </c>
    </row>
    <row r="56" spans="1:4" ht="26">
      <c r="A56" s="223" t="s">
        <v>96</v>
      </c>
      <c r="B56" s="207">
        <v>8</v>
      </c>
      <c r="C56" s="204">
        <v>145</v>
      </c>
      <c r="D56" s="207">
        <v>24</v>
      </c>
    </row>
    <row r="57" spans="1:4" ht="26">
      <c r="A57" s="223" t="s">
        <v>114</v>
      </c>
      <c r="B57" s="207">
        <v>15</v>
      </c>
      <c r="C57" s="204">
        <v>204</v>
      </c>
      <c r="D57" s="207">
        <v>31</v>
      </c>
    </row>
    <row r="58" spans="1:4" ht="26">
      <c r="A58" s="223" t="s">
        <v>97</v>
      </c>
      <c r="B58" s="207">
        <v>6</v>
      </c>
      <c r="C58" s="204">
        <v>272</v>
      </c>
      <c r="D58" s="207">
        <v>12</v>
      </c>
    </row>
    <row r="59" spans="1:4" ht="26">
      <c r="A59" s="223" t="s">
        <v>98</v>
      </c>
      <c r="B59" s="207">
        <v>10</v>
      </c>
      <c r="C59" s="204">
        <v>240</v>
      </c>
      <c r="D59" s="207">
        <v>14</v>
      </c>
    </row>
    <row r="60" spans="1:4" ht="26">
      <c r="A60" s="230" t="s">
        <v>115</v>
      </c>
      <c r="B60" s="207">
        <v>4</v>
      </c>
      <c r="C60" s="204">
        <v>74</v>
      </c>
      <c r="D60" s="207">
        <v>27</v>
      </c>
    </row>
    <row r="61" spans="1:4" ht="26">
      <c r="A61" s="223" t="s">
        <v>45</v>
      </c>
      <c r="B61" s="207">
        <v>40</v>
      </c>
      <c r="C61" s="204">
        <v>458</v>
      </c>
      <c r="D61" s="207">
        <v>63</v>
      </c>
    </row>
    <row r="62" spans="1:4" ht="26">
      <c r="A62" s="223" t="s">
        <v>99</v>
      </c>
      <c r="B62" s="207">
        <v>6</v>
      </c>
      <c r="C62" s="204">
        <v>187</v>
      </c>
      <c r="D62" s="207">
        <v>16</v>
      </c>
    </row>
    <row r="63" spans="1:4" ht="26">
      <c r="A63" s="223" t="s">
        <v>46</v>
      </c>
      <c r="B63" s="207">
        <v>12</v>
      </c>
      <c r="C63" s="204">
        <v>146</v>
      </c>
      <c r="D63" s="207">
        <v>24</v>
      </c>
    </row>
    <row r="64" spans="1:4" ht="26">
      <c r="A64" s="223" t="s">
        <v>26</v>
      </c>
      <c r="B64" s="207">
        <v>25</v>
      </c>
      <c r="C64" s="204">
        <v>379</v>
      </c>
      <c r="D64" s="207">
        <v>76</v>
      </c>
    </row>
    <row r="65" spans="1:4" ht="26">
      <c r="A65" s="223" t="s">
        <v>100</v>
      </c>
      <c r="B65" s="207">
        <v>23</v>
      </c>
      <c r="C65" s="204">
        <v>249</v>
      </c>
      <c r="D65" s="207">
        <v>16</v>
      </c>
    </row>
    <row r="66" spans="1:4" ht="26">
      <c r="A66" s="230" t="s">
        <v>27</v>
      </c>
      <c r="B66" s="207">
        <v>18</v>
      </c>
      <c r="C66" s="204">
        <v>231</v>
      </c>
      <c r="D66" s="207">
        <v>38</v>
      </c>
    </row>
    <row r="67" spans="1:4" ht="26">
      <c r="A67" s="223" t="s">
        <v>47</v>
      </c>
      <c r="B67" s="207">
        <v>11</v>
      </c>
      <c r="C67" s="204">
        <v>175</v>
      </c>
      <c r="D67" s="207">
        <v>31</v>
      </c>
    </row>
    <row r="68" spans="1:4" ht="26">
      <c r="A68" s="223" t="s">
        <v>55</v>
      </c>
      <c r="B68" s="207">
        <v>21</v>
      </c>
      <c r="C68" s="204">
        <v>235</v>
      </c>
      <c r="D68" s="207">
        <v>20</v>
      </c>
    </row>
    <row r="69" spans="1:4" ht="26">
      <c r="A69" s="231" t="s">
        <v>278</v>
      </c>
      <c r="B69" s="207">
        <v>9</v>
      </c>
      <c r="C69" s="204">
        <v>104</v>
      </c>
      <c r="D69" s="207">
        <v>21</v>
      </c>
    </row>
    <row r="70" spans="1:4" ht="26">
      <c r="A70" s="223" t="s">
        <v>101</v>
      </c>
      <c r="B70" s="207">
        <v>15</v>
      </c>
      <c r="C70" s="204">
        <v>171</v>
      </c>
      <c r="D70" s="207">
        <v>15</v>
      </c>
    </row>
    <row r="71" spans="1:4" ht="26">
      <c r="A71" s="223" t="s">
        <v>56</v>
      </c>
      <c r="B71" s="207">
        <v>9</v>
      </c>
      <c r="C71" s="204">
        <v>124</v>
      </c>
      <c r="D71" s="207">
        <v>24</v>
      </c>
    </row>
    <row r="72" spans="1:4" ht="26">
      <c r="A72" s="223" t="s">
        <v>28</v>
      </c>
      <c r="B72" s="207">
        <v>42</v>
      </c>
      <c r="C72" s="204">
        <v>409</v>
      </c>
      <c r="D72" s="207">
        <v>60</v>
      </c>
    </row>
    <row r="73" spans="1:4" ht="26">
      <c r="A73" s="223" t="s">
        <v>77</v>
      </c>
      <c r="B73" s="207">
        <v>36</v>
      </c>
      <c r="C73" s="204">
        <v>280</v>
      </c>
      <c r="D73" s="207">
        <v>33</v>
      </c>
    </row>
    <row r="74" spans="1:4" ht="26">
      <c r="A74" s="223" t="s">
        <v>29</v>
      </c>
      <c r="B74" s="207">
        <v>12</v>
      </c>
      <c r="C74" s="204">
        <v>321</v>
      </c>
      <c r="D74" s="207">
        <v>39</v>
      </c>
    </row>
    <row r="75" spans="1:4" ht="26">
      <c r="A75" s="223" t="s">
        <v>116</v>
      </c>
      <c r="B75" s="207">
        <v>2</v>
      </c>
      <c r="C75" s="204">
        <v>76</v>
      </c>
      <c r="D75" s="207">
        <v>27</v>
      </c>
    </row>
    <row r="76" spans="1:4" ht="25">
      <c r="A76" s="225" t="s">
        <v>273</v>
      </c>
      <c r="B76" s="221">
        <v>8</v>
      </c>
      <c r="C76" s="221">
        <v>128</v>
      </c>
      <c r="D76" s="221">
        <v>17</v>
      </c>
    </row>
    <row r="77" spans="1:4" ht="26">
      <c r="A77" s="223" t="s">
        <v>13</v>
      </c>
      <c r="B77" s="207">
        <v>30</v>
      </c>
      <c r="C77" s="204">
        <v>481</v>
      </c>
      <c r="D77" s="207">
        <v>91</v>
      </c>
    </row>
    <row r="78" spans="1:4" ht="26">
      <c r="A78" s="223" t="s">
        <v>117</v>
      </c>
      <c r="B78" s="207">
        <v>8</v>
      </c>
      <c r="C78" s="204">
        <v>129</v>
      </c>
      <c r="D78" s="207">
        <v>21</v>
      </c>
    </row>
    <row r="79" spans="1:4" ht="26">
      <c r="A79" s="223" t="s">
        <v>14</v>
      </c>
      <c r="B79" s="207">
        <v>21</v>
      </c>
      <c r="C79" s="204">
        <v>168</v>
      </c>
      <c r="D79" s="207">
        <v>49</v>
      </c>
    </row>
    <row r="80" spans="1:4" ht="26">
      <c r="A80" s="223" t="s">
        <v>102</v>
      </c>
      <c r="B80" s="207">
        <v>13</v>
      </c>
      <c r="C80" s="204">
        <v>213</v>
      </c>
      <c r="D80" s="207">
        <v>11</v>
      </c>
    </row>
    <row r="81" spans="1:4" ht="26">
      <c r="A81" s="232" t="s">
        <v>78</v>
      </c>
      <c r="B81" s="207">
        <v>9</v>
      </c>
      <c r="C81" s="204">
        <v>128</v>
      </c>
      <c r="D81" s="207">
        <v>26</v>
      </c>
    </row>
    <row r="82" spans="1:4" ht="26">
      <c r="A82" s="223" t="s">
        <v>48</v>
      </c>
      <c r="B82" s="207">
        <v>5</v>
      </c>
      <c r="C82" s="204">
        <v>226</v>
      </c>
      <c r="D82" s="207">
        <v>38</v>
      </c>
    </row>
    <row r="83" spans="1:4" ht="26">
      <c r="A83" s="223" t="s">
        <v>49</v>
      </c>
      <c r="B83" s="207">
        <v>9</v>
      </c>
      <c r="C83" s="204">
        <v>197</v>
      </c>
      <c r="D83" s="207">
        <v>40</v>
      </c>
    </row>
    <row r="84" spans="1:4" ht="26">
      <c r="A84" s="223" t="s">
        <v>129</v>
      </c>
      <c r="B84" s="207">
        <v>11</v>
      </c>
      <c r="C84" s="204">
        <v>181</v>
      </c>
      <c r="D84" s="207">
        <v>48</v>
      </c>
    </row>
    <row r="85" spans="1:4" ht="26">
      <c r="A85" s="223" t="s">
        <v>15</v>
      </c>
      <c r="B85" s="207">
        <v>25</v>
      </c>
      <c r="C85" s="204">
        <v>215</v>
      </c>
      <c r="D85" s="207">
        <v>62</v>
      </c>
    </row>
    <row r="86" spans="1:4" ht="26">
      <c r="A86" s="231" t="s">
        <v>279</v>
      </c>
      <c r="B86" s="207">
        <v>11</v>
      </c>
      <c r="C86" s="204">
        <v>123</v>
      </c>
      <c r="D86" s="207">
        <v>37</v>
      </c>
    </row>
    <row r="87" spans="1:4" ht="26">
      <c r="A87" s="223" t="s">
        <v>57</v>
      </c>
      <c r="B87" s="207">
        <v>7</v>
      </c>
      <c r="C87" s="204">
        <v>112</v>
      </c>
      <c r="D87" s="207">
        <v>49</v>
      </c>
    </row>
    <row r="88" spans="1:4" ht="26">
      <c r="A88" s="223" t="s">
        <v>16</v>
      </c>
      <c r="B88" s="207">
        <v>25</v>
      </c>
      <c r="C88" s="204">
        <v>229</v>
      </c>
      <c r="D88" s="207">
        <v>70</v>
      </c>
    </row>
    <row r="89" spans="1:4" ht="26">
      <c r="A89" s="223" t="s">
        <v>58</v>
      </c>
      <c r="B89" s="207">
        <v>18</v>
      </c>
      <c r="C89" s="204">
        <v>242</v>
      </c>
      <c r="D89" s="207">
        <v>35</v>
      </c>
    </row>
    <row r="90" spans="1:4" ht="26">
      <c r="A90" s="226" t="s">
        <v>59</v>
      </c>
      <c r="B90" s="207">
        <v>9</v>
      </c>
      <c r="C90" s="204">
        <v>136</v>
      </c>
      <c r="D90" s="207">
        <v>32</v>
      </c>
    </row>
    <row r="91" spans="1:4" ht="26">
      <c r="A91" s="223" t="s">
        <v>30</v>
      </c>
      <c r="B91" s="207">
        <v>8</v>
      </c>
      <c r="C91" s="204">
        <v>201</v>
      </c>
      <c r="D91" s="207">
        <v>40</v>
      </c>
    </row>
    <row r="92" spans="1:4" ht="26">
      <c r="A92" s="223" t="s">
        <v>118</v>
      </c>
      <c r="B92" s="207">
        <v>6</v>
      </c>
      <c r="C92" s="204">
        <v>116</v>
      </c>
      <c r="D92" s="207">
        <v>27</v>
      </c>
    </row>
    <row r="93" spans="1:4" ht="26">
      <c r="A93" s="223" t="s">
        <v>79</v>
      </c>
      <c r="B93" s="207">
        <v>5</v>
      </c>
      <c r="C93" s="204">
        <v>164</v>
      </c>
      <c r="D93" s="207">
        <v>35</v>
      </c>
    </row>
    <row r="94" spans="1:4" ht="26">
      <c r="A94" s="223" t="s">
        <v>130</v>
      </c>
      <c r="B94" s="207">
        <v>7</v>
      </c>
      <c r="C94" s="204">
        <v>121</v>
      </c>
      <c r="D94" s="207">
        <v>45</v>
      </c>
    </row>
    <row r="95" spans="1:4" ht="26">
      <c r="A95" s="223" t="s">
        <v>119</v>
      </c>
      <c r="B95" s="207">
        <v>13</v>
      </c>
      <c r="C95" s="204">
        <v>245</v>
      </c>
      <c r="D95" s="207">
        <v>44</v>
      </c>
    </row>
    <row r="96" spans="1:4" ht="26">
      <c r="A96" s="223" t="s">
        <v>103</v>
      </c>
      <c r="B96" s="207">
        <v>11</v>
      </c>
      <c r="C96" s="204">
        <v>84</v>
      </c>
      <c r="D96" s="207">
        <v>9</v>
      </c>
    </row>
    <row r="97" spans="1:4" ht="26">
      <c r="A97" s="223" t="s">
        <v>17</v>
      </c>
      <c r="B97" s="207">
        <v>22</v>
      </c>
      <c r="C97" s="204">
        <v>300</v>
      </c>
      <c r="D97" s="207">
        <v>69</v>
      </c>
    </row>
    <row r="98" spans="1:4" ht="26">
      <c r="A98" s="223" t="s">
        <v>104</v>
      </c>
      <c r="B98" s="207">
        <v>7</v>
      </c>
      <c r="C98" s="204">
        <v>151</v>
      </c>
      <c r="D98" s="207">
        <v>19</v>
      </c>
    </row>
    <row r="99" spans="1:4" ht="26">
      <c r="A99" s="233" t="s">
        <v>31</v>
      </c>
      <c r="B99" s="207">
        <v>11</v>
      </c>
      <c r="C99" s="204">
        <v>226</v>
      </c>
      <c r="D99" s="207">
        <v>50</v>
      </c>
    </row>
    <row r="100" spans="1:4" ht="26">
      <c r="A100" s="223" t="s">
        <v>50</v>
      </c>
      <c r="B100" s="207">
        <v>12</v>
      </c>
      <c r="C100" s="204">
        <v>282</v>
      </c>
      <c r="D100" s="207">
        <v>41</v>
      </c>
    </row>
    <row r="101" spans="1:4" ht="26">
      <c r="A101" s="223" t="s">
        <v>32</v>
      </c>
      <c r="B101" s="207">
        <v>16</v>
      </c>
      <c r="C101" s="204">
        <v>270</v>
      </c>
      <c r="D101" s="207">
        <v>66</v>
      </c>
    </row>
    <row r="102" spans="1:4" ht="26">
      <c r="A102" s="223" t="s">
        <v>64</v>
      </c>
      <c r="B102" s="207">
        <v>13</v>
      </c>
      <c r="C102" s="204">
        <v>116</v>
      </c>
      <c r="D102" s="207">
        <v>28</v>
      </c>
    </row>
    <row r="103" spans="1:4" ht="26">
      <c r="A103" s="223" t="s">
        <v>33</v>
      </c>
      <c r="B103" s="207">
        <v>35</v>
      </c>
      <c r="C103" s="204">
        <v>267</v>
      </c>
      <c r="D103" s="207">
        <v>54</v>
      </c>
    </row>
    <row r="104" spans="1:4" ht="26">
      <c r="A104" s="223" t="s">
        <v>51</v>
      </c>
      <c r="B104" s="207">
        <v>5</v>
      </c>
      <c r="C104" s="204">
        <v>149</v>
      </c>
      <c r="D104" s="207">
        <v>23</v>
      </c>
    </row>
    <row r="105" spans="1:4" ht="26">
      <c r="A105" s="223" t="s">
        <v>65</v>
      </c>
      <c r="B105" s="207">
        <v>10</v>
      </c>
      <c r="C105" s="204">
        <v>119</v>
      </c>
      <c r="D105" s="207">
        <v>26</v>
      </c>
    </row>
    <row r="106" spans="1:4" ht="26">
      <c r="A106" s="223" t="s">
        <v>66</v>
      </c>
      <c r="B106" s="207">
        <v>9</v>
      </c>
      <c r="C106" s="204">
        <v>110</v>
      </c>
      <c r="D106" s="207">
        <v>28</v>
      </c>
    </row>
    <row r="107" spans="1:4" ht="26">
      <c r="A107" s="223" t="s">
        <v>131</v>
      </c>
      <c r="B107" s="207">
        <v>15</v>
      </c>
      <c r="C107" s="204">
        <v>198</v>
      </c>
      <c r="D107" s="207">
        <v>50</v>
      </c>
    </row>
    <row r="108" spans="1:4" ht="26">
      <c r="A108" s="223" t="s">
        <v>132</v>
      </c>
      <c r="B108" s="207">
        <v>9</v>
      </c>
      <c r="C108" s="204">
        <v>205</v>
      </c>
      <c r="D108" s="207">
        <v>32</v>
      </c>
    </row>
    <row r="109" spans="1:4" ht="26">
      <c r="A109" s="223" t="s">
        <v>18</v>
      </c>
      <c r="B109" s="207">
        <v>26</v>
      </c>
      <c r="C109" s="204">
        <v>323</v>
      </c>
      <c r="D109" s="207">
        <v>70</v>
      </c>
    </row>
    <row r="110" spans="1:4" ht="26">
      <c r="A110" s="223" t="s">
        <v>120</v>
      </c>
      <c r="B110" s="207">
        <v>19</v>
      </c>
      <c r="C110" s="204">
        <v>262</v>
      </c>
      <c r="D110" s="207">
        <v>51</v>
      </c>
    </row>
    <row r="111" spans="1:4" ht="26">
      <c r="A111" s="223" t="s">
        <v>105</v>
      </c>
      <c r="B111" s="207">
        <v>15</v>
      </c>
      <c r="C111" s="204">
        <v>264</v>
      </c>
      <c r="D111" s="207">
        <v>21</v>
      </c>
    </row>
    <row r="112" spans="1:4" ht="26">
      <c r="A112" s="225" t="s">
        <v>67</v>
      </c>
      <c r="B112" s="207">
        <v>18</v>
      </c>
      <c r="C112" s="204">
        <v>140</v>
      </c>
      <c r="D112" s="207">
        <v>38</v>
      </c>
    </row>
    <row r="113" spans="1:4" ht="26">
      <c r="A113" s="223" t="s">
        <v>34</v>
      </c>
      <c r="B113" s="207">
        <v>10</v>
      </c>
      <c r="C113" s="204">
        <v>237</v>
      </c>
      <c r="D113" s="207">
        <v>56</v>
      </c>
    </row>
    <row r="114" spans="1:4" ht="26">
      <c r="A114" s="224" t="s">
        <v>19</v>
      </c>
      <c r="B114" s="207">
        <v>30</v>
      </c>
      <c r="C114" s="204">
        <v>439</v>
      </c>
      <c r="D114" s="207">
        <v>62</v>
      </c>
    </row>
    <row r="115" spans="1:4" ht="26">
      <c r="A115" s="223" t="s">
        <v>68</v>
      </c>
      <c r="B115" s="207">
        <v>68</v>
      </c>
      <c r="C115" s="204">
        <v>400</v>
      </c>
      <c r="D115" s="207">
        <v>33</v>
      </c>
    </row>
    <row r="116" spans="1:4" ht="26">
      <c r="A116" s="232" t="s">
        <v>80</v>
      </c>
      <c r="B116" s="207">
        <v>7</v>
      </c>
      <c r="C116" s="204">
        <v>118</v>
      </c>
      <c r="D116" s="207">
        <v>30</v>
      </c>
    </row>
    <row r="117" spans="1:4" ht="26">
      <c r="A117" s="223" t="s">
        <v>20</v>
      </c>
      <c r="B117" s="207">
        <v>34</v>
      </c>
      <c r="C117" s="204">
        <v>288</v>
      </c>
      <c r="D117" s="207">
        <v>27</v>
      </c>
    </row>
    <row r="118" spans="1:4" ht="26">
      <c r="A118" s="223" t="s">
        <v>121</v>
      </c>
      <c r="B118" s="207">
        <v>7</v>
      </c>
      <c r="C118" s="204">
        <v>93</v>
      </c>
      <c r="D118" s="207">
        <v>23</v>
      </c>
    </row>
    <row r="119" spans="1:4" ht="26">
      <c r="A119" s="223" t="s">
        <v>133</v>
      </c>
      <c r="B119" s="207">
        <v>21</v>
      </c>
      <c r="C119" s="204">
        <v>254</v>
      </c>
      <c r="D119" s="207">
        <v>60</v>
      </c>
    </row>
    <row r="120" spans="1:4" ht="26">
      <c r="A120" s="228" t="s">
        <v>272</v>
      </c>
      <c r="B120" s="207">
        <v>10</v>
      </c>
      <c r="C120" s="204">
        <v>282</v>
      </c>
      <c r="D120" s="207">
        <v>56</v>
      </c>
    </row>
    <row r="121" spans="1:4" ht="26">
      <c r="A121" s="223" t="s">
        <v>69</v>
      </c>
      <c r="B121" s="207">
        <v>12</v>
      </c>
      <c r="C121" s="204">
        <v>118</v>
      </c>
      <c r="D121" s="207">
        <v>33</v>
      </c>
    </row>
    <row r="122" spans="1:4" ht="26">
      <c r="A122" s="223" t="s">
        <v>134</v>
      </c>
      <c r="B122" s="207">
        <v>8</v>
      </c>
      <c r="C122" s="204">
        <v>244</v>
      </c>
      <c r="D122" s="207">
        <v>35</v>
      </c>
    </row>
    <row r="123" spans="1:4" ht="26">
      <c r="A123" s="223" t="s">
        <v>106</v>
      </c>
      <c r="B123" s="207">
        <v>18</v>
      </c>
      <c r="C123" s="204">
        <v>325</v>
      </c>
      <c r="D123" s="207">
        <v>20</v>
      </c>
    </row>
    <row r="124" spans="1:4" ht="26">
      <c r="A124" s="223" t="s">
        <v>35</v>
      </c>
      <c r="B124" s="207">
        <v>10</v>
      </c>
      <c r="C124" s="204">
        <v>179</v>
      </c>
      <c r="D124" s="207">
        <v>31</v>
      </c>
    </row>
    <row r="125" spans="1:4" ht="26">
      <c r="A125" s="223" t="s">
        <v>52</v>
      </c>
      <c r="B125" s="207">
        <v>19</v>
      </c>
      <c r="C125" s="204">
        <v>150</v>
      </c>
      <c r="D125" s="207">
        <v>46</v>
      </c>
    </row>
    <row r="126" spans="1:4" ht="26">
      <c r="A126" s="223" t="s">
        <v>70</v>
      </c>
      <c r="B126" s="207">
        <v>4</v>
      </c>
      <c r="C126" s="204">
        <v>163</v>
      </c>
      <c r="D126" s="207">
        <v>29</v>
      </c>
    </row>
    <row r="127" spans="1:4" ht="26">
      <c r="A127" s="223" t="s">
        <v>107</v>
      </c>
      <c r="B127" s="207">
        <v>16</v>
      </c>
      <c r="C127" s="204">
        <v>132</v>
      </c>
      <c r="D127" s="207">
        <v>8</v>
      </c>
    </row>
    <row r="128" spans="1:4" ht="26">
      <c r="A128" s="223" t="s">
        <v>108</v>
      </c>
      <c r="B128" s="207">
        <v>13</v>
      </c>
      <c r="C128" s="204">
        <v>187</v>
      </c>
      <c r="D128" s="207">
        <v>14</v>
      </c>
    </row>
    <row r="129" spans="1:4" ht="26">
      <c r="A129" s="223" t="s">
        <v>36</v>
      </c>
      <c r="B129" s="207">
        <v>16</v>
      </c>
      <c r="C129" s="204">
        <v>168</v>
      </c>
      <c r="D129" s="207">
        <v>52</v>
      </c>
    </row>
    <row r="130" spans="1:4" ht="26">
      <c r="A130" s="223" t="s">
        <v>71</v>
      </c>
      <c r="B130" s="207">
        <v>11</v>
      </c>
      <c r="C130" s="204">
        <v>114</v>
      </c>
      <c r="D130" s="207">
        <v>31</v>
      </c>
    </row>
    <row r="131" spans="1:4" ht="26">
      <c r="A131" s="223" t="s">
        <v>122</v>
      </c>
      <c r="B131" s="207">
        <v>5</v>
      </c>
      <c r="C131" s="204">
        <v>89</v>
      </c>
      <c r="D131" s="207">
        <v>17</v>
      </c>
    </row>
    <row r="132" spans="1:4" ht="26">
      <c r="A132" s="223" t="s">
        <v>123</v>
      </c>
      <c r="B132" s="207">
        <v>7</v>
      </c>
      <c r="C132" s="204">
        <v>119</v>
      </c>
      <c r="D132" s="207">
        <v>30</v>
      </c>
    </row>
    <row r="133" spans="1:4" ht="26">
      <c r="A133" s="223" t="s">
        <v>109</v>
      </c>
      <c r="B133" s="207">
        <v>12</v>
      </c>
      <c r="C133" s="204">
        <v>252</v>
      </c>
      <c r="D133" s="207">
        <v>18</v>
      </c>
    </row>
    <row r="134" spans="1:4" ht="26">
      <c r="A134" s="223" t="s">
        <v>37</v>
      </c>
      <c r="B134" s="207">
        <v>31</v>
      </c>
      <c r="C134" s="204">
        <v>362</v>
      </c>
      <c r="D134" s="207">
        <v>69</v>
      </c>
    </row>
    <row r="135" spans="1:4" ht="26">
      <c r="A135" s="223" t="s">
        <v>135</v>
      </c>
      <c r="B135" s="222">
        <v>8</v>
      </c>
      <c r="C135" s="204">
        <v>124</v>
      </c>
      <c r="D135" s="207">
        <v>38</v>
      </c>
    </row>
    <row r="136" spans="1:4" ht="26">
      <c r="A136" s="223" t="s">
        <v>38</v>
      </c>
      <c r="B136" s="207">
        <v>29</v>
      </c>
      <c r="C136" s="204">
        <v>343</v>
      </c>
      <c r="D136" s="207">
        <v>71</v>
      </c>
    </row>
    <row r="137" spans="1:4" ht="26">
      <c r="A137" s="223" t="s">
        <v>72</v>
      </c>
      <c r="B137" s="207">
        <v>24</v>
      </c>
      <c r="C137" s="204">
        <v>145</v>
      </c>
      <c r="D137" s="207">
        <v>44</v>
      </c>
    </row>
    <row r="138" spans="1:4" ht="26">
      <c r="A138" s="223" t="s">
        <v>73</v>
      </c>
      <c r="B138" s="207">
        <v>8</v>
      </c>
      <c r="C138" s="204">
        <v>102</v>
      </c>
      <c r="D138" s="207">
        <v>21</v>
      </c>
    </row>
    <row r="139" spans="1:4" ht="26">
      <c r="B139" s="201"/>
      <c r="C139" s="204"/>
      <c r="D139" s="207"/>
    </row>
    <row r="140" spans="1:4" ht="26">
      <c r="B140" s="213"/>
      <c r="C140" s="204"/>
      <c r="D140" s="207"/>
    </row>
  </sheetData>
  <autoFilter ref="A1:D1" xr:uid="{858F57EA-C778-D34A-AB15-E6CB62E12A3A}">
    <sortState xmlns:xlrd2="http://schemas.microsoft.com/office/spreadsheetml/2017/richdata2" ref="A2:D138">
      <sortCondition ref="A1:A138"/>
    </sortState>
  </autoFilter>
  <conditionalFormatting sqref="B139:B140 D139:D140 B2:B70 D2:D70">
    <cfRule type="cellIs" dxfId="22" priority="23" operator="equal">
      <formula>-1</formula>
    </cfRule>
  </conditionalFormatting>
  <conditionalFormatting sqref="B72 D72">
    <cfRule type="cellIs" dxfId="21" priority="22" operator="equal">
      <formula>-1</formula>
    </cfRule>
  </conditionalFormatting>
  <conditionalFormatting sqref="B74:B77 D74:D77">
    <cfRule type="cellIs" dxfId="20" priority="21" operator="equal">
      <formula>-1</formula>
    </cfRule>
  </conditionalFormatting>
  <conditionalFormatting sqref="B78 D78">
    <cfRule type="cellIs" dxfId="19" priority="20" operator="equal">
      <formula>-1</formula>
    </cfRule>
  </conditionalFormatting>
  <conditionalFormatting sqref="B79:B84 D79:D84">
    <cfRule type="cellIs" dxfId="18" priority="19" operator="equal">
      <formula>-1</formula>
    </cfRule>
  </conditionalFormatting>
  <conditionalFormatting sqref="B86:B89 D86:D89">
    <cfRule type="cellIs" dxfId="17" priority="18" operator="equal">
      <formula>-1</formula>
    </cfRule>
  </conditionalFormatting>
  <conditionalFormatting sqref="B90:B100 D90:D100">
    <cfRule type="cellIs" dxfId="16" priority="17" operator="equal">
      <formula>-1</formula>
    </cfRule>
  </conditionalFormatting>
  <conditionalFormatting sqref="B101:B104 D101:D104">
    <cfRule type="cellIs" dxfId="15" priority="16" operator="equal">
      <formula>-1</formula>
    </cfRule>
  </conditionalFormatting>
  <conditionalFormatting sqref="B106:B109 D106:D109">
    <cfRule type="cellIs" dxfId="14" priority="15" operator="equal">
      <formula>-1</formula>
    </cfRule>
  </conditionalFormatting>
  <conditionalFormatting sqref="B125 D125">
    <cfRule type="cellIs" dxfId="13" priority="14" operator="equal">
      <formula>-1</formula>
    </cfRule>
  </conditionalFormatting>
  <conditionalFormatting sqref="B127 D127">
    <cfRule type="cellIs" dxfId="12" priority="13" operator="equal">
      <formula>-1</formula>
    </cfRule>
  </conditionalFormatting>
  <conditionalFormatting sqref="B129:B131 D129:D131">
    <cfRule type="cellIs" dxfId="11" priority="12" operator="equal">
      <formula>-1</formula>
    </cfRule>
  </conditionalFormatting>
  <conditionalFormatting sqref="B132:B133 D132:D133">
    <cfRule type="cellIs" dxfId="10" priority="11" operator="equal">
      <formula>-1</formula>
    </cfRule>
  </conditionalFormatting>
  <conditionalFormatting sqref="B134:B138 D134:D138">
    <cfRule type="cellIs" dxfId="9" priority="10" operator="equal">
      <formula>-1</formula>
    </cfRule>
  </conditionalFormatting>
  <conditionalFormatting sqref="B128 D128">
    <cfRule type="cellIs" dxfId="8" priority="9" operator="equal">
      <formula>-1</formula>
    </cfRule>
  </conditionalFormatting>
  <conditionalFormatting sqref="B110:B111 D110:D111">
    <cfRule type="cellIs" dxfId="7" priority="8" operator="equal">
      <formula>-1</formula>
    </cfRule>
  </conditionalFormatting>
  <conditionalFormatting sqref="B113:B120 D113:D120">
    <cfRule type="cellIs" dxfId="6" priority="7" operator="equal">
      <formula>-1</formula>
    </cfRule>
  </conditionalFormatting>
  <conditionalFormatting sqref="B121:B124 D121:D124">
    <cfRule type="cellIs" dxfId="5" priority="6" operator="equal">
      <formula>-1</formula>
    </cfRule>
  </conditionalFormatting>
  <conditionalFormatting sqref="B85 D85">
    <cfRule type="cellIs" dxfId="4" priority="5" operator="equal">
      <formula>-1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E40A-4F40-2147-8B4B-EE5BD96E3236}">
  <dimension ref="A1:L14"/>
  <sheetViews>
    <sheetView workbookViewId="0">
      <selection activeCell="B4" sqref="B4:L14"/>
    </sheetView>
  </sheetViews>
  <sheetFormatPr baseColWidth="10" defaultRowHeight="16"/>
  <cols>
    <col min="1" max="1" width="19.6640625" customWidth="1"/>
    <col min="2" max="2" width="11" customWidth="1"/>
    <col min="3" max="3" width="11.5" customWidth="1"/>
    <col min="11" max="11" width="11.5" customWidth="1"/>
    <col min="12" max="12" width="10.83203125" customWidth="1"/>
  </cols>
  <sheetData>
    <row r="1" spans="1:12" ht="26">
      <c r="A1" s="216" t="s">
        <v>187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</row>
    <row r="2" spans="1:12" ht="20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3"/>
      <c r="L2" s="3"/>
    </row>
    <row r="3" spans="1:12" ht="21">
      <c r="A3" s="120" t="s">
        <v>164</v>
      </c>
      <c r="B3" s="117" t="s">
        <v>167</v>
      </c>
      <c r="C3" s="117" t="s">
        <v>168</v>
      </c>
      <c r="D3" s="117" t="s">
        <v>169</v>
      </c>
      <c r="E3" s="117" t="s">
        <v>170</v>
      </c>
      <c r="F3" s="117" t="s">
        <v>171</v>
      </c>
      <c r="G3" s="117" t="s">
        <v>172</v>
      </c>
      <c r="H3" s="117" t="s">
        <v>173</v>
      </c>
      <c r="I3" s="117" t="s">
        <v>174</v>
      </c>
      <c r="J3" s="117" t="s">
        <v>175</v>
      </c>
      <c r="K3" s="117" t="s">
        <v>176</v>
      </c>
      <c r="L3" s="117" t="s">
        <v>177</v>
      </c>
    </row>
    <row r="4" spans="1:12" ht="20">
      <c r="A4" s="114" t="s">
        <v>188</v>
      </c>
      <c r="B4" s="164">
        <v>5668</v>
      </c>
      <c r="C4" s="164">
        <v>5809</v>
      </c>
      <c r="D4" s="164">
        <v>6640</v>
      </c>
      <c r="E4" s="164">
        <v>6227</v>
      </c>
      <c r="F4" s="164">
        <v>6549</v>
      </c>
      <c r="G4" s="164">
        <v>7139</v>
      </c>
      <c r="H4" s="164">
        <v>8149</v>
      </c>
      <c r="I4" s="164">
        <v>8621</v>
      </c>
      <c r="J4" s="164">
        <v>7545</v>
      </c>
      <c r="K4" s="164">
        <v>7258</v>
      </c>
      <c r="L4" s="164">
        <v>7376</v>
      </c>
    </row>
    <row r="5" spans="1:12" ht="20">
      <c r="A5" s="112" t="s">
        <v>178</v>
      </c>
      <c r="B5" s="165">
        <v>65</v>
      </c>
      <c r="C5" s="165">
        <v>93</v>
      </c>
      <c r="D5" s="165">
        <v>96</v>
      </c>
      <c r="E5" s="165">
        <v>101</v>
      </c>
      <c r="F5" s="165">
        <v>120</v>
      </c>
      <c r="G5" s="165">
        <v>142</v>
      </c>
      <c r="H5" s="165">
        <v>201</v>
      </c>
      <c r="I5" s="165">
        <v>201</v>
      </c>
      <c r="J5" s="165">
        <v>175</v>
      </c>
      <c r="K5" s="165">
        <v>192</v>
      </c>
      <c r="L5" s="165">
        <v>184</v>
      </c>
    </row>
    <row r="6" spans="1:12" ht="20">
      <c r="A6" s="112" t="s">
        <v>179</v>
      </c>
      <c r="B6" s="165">
        <v>1176</v>
      </c>
      <c r="C6" s="165">
        <v>1197</v>
      </c>
      <c r="D6" s="165">
        <v>1423</v>
      </c>
      <c r="E6" s="165">
        <v>1440</v>
      </c>
      <c r="F6" s="165">
        <v>1607</v>
      </c>
      <c r="G6" s="165">
        <v>1781</v>
      </c>
      <c r="H6" s="165">
        <v>2059</v>
      </c>
      <c r="I6" s="165">
        <v>2250</v>
      </c>
      <c r="J6" s="165">
        <v>1737</v>
      </c>
      <c r="K6" s="165">
        <v>1718</v>
      </c>
      <c r="L6" s="165">
        <v>1693</v>
      </c>
    </row>
    <row r="7" spans="1:12" ht="20">
      <c r="A7" s="112" t="s">
        <v>180</v>
      </c>
      <c r="B7" s="165">
        <v>2207</v>
      </c>
      <c r="C7" s="165">
        <v>2176</v>
      </c>
      <c r="D7" s="165">
        <v>2286</v>
      </c>
      <c r="E7" s="165">
        <v>2105</v>
      </c>
      <c r="F7" s="165">
        <v>2185</v>
      </c>
      <c r="G7" s="165">
        <v>2317</v>
      </c>
      <c r="H7" s="165">
        <v>2609</v>
      </c>
      <c r="I7" s="165">
        <v>2829</v>
      </c>
      <c r="J7" s="165">
        <v>2488</v>
      </c>
      <c r="K7" s="165">
        <v>2407</v>
      </c>
      <c r="L7" s="165">
        <v>2316</v>
      </c>
    </row>
    <row r="8" spans="1:12" ht="20">
      <c r="A8" s="112" t="s">
        <v>181</v>
      </c>
      <c r="B8" s="165">
        <v>1558</v>
      </c>
      <c r="C8" s="165">
        <v>1582</v>
      </c>
      <c r="D8" s="165">
        <v>1882</v>
      </c>
      <c r="E8" s="165">
        <v>1671</v>
      </c>
      <c r="F8" s="165">
        <v>1694</v>
      </c>
      <c r="G8" s="165">
        <v>1812</v>
      </c>
      <c r="H8" s="165">
        <v>1957</v>
      </c>
      <c r="I8" s="165">
        <v>1986</v>
      </c>
      <c r="J8" s="165">
        <v>1977</v>
      </c>
      <c r="K8" s="165">
        <v>1759</v>
      </c>
      <c r="L8" s="165">
        <v>1851</v>
      </c>
    </row>
    <row r="9" spans="1:12" ht="20">
      <c r="A9" s="112" t="s">
        <v>182</v>
      </c>
      <c r="B9" s="165">
        <v>476</v>
      </c>
      <c r="C9" s="165">
        <v>550</v>
      </c>
      <c r="D9" s="165">
        <v>669</v>
      </c>
      <c r="E9" s="165">
        <v>658</v>
      </c>
      <c r="F9" s="165">
        <v>671</v>
      </c>
      <c r="G9" s="165">
        <v>794</v>
      </c>
      <c r="H9" s="165">
        <v>954</v>
      </c>
      <c r="I9" s="165">
        <v>973</v>
      </c>
      <c r="J9" s="165">
        <v>845</v>
      </c>
      <c r="K9" s="165">
        <v>831</v>
      </c>
      <c r="L9" s="165">
        <v>894</v>
      </c>
    </row>
    <row r="10" spans="1:12" ht="20">
      <c r="A10" s="112" t="s">
        <v>183</v>
      </c>
      <c r="B10" s="165">
        <v>97</v>
      </c>
      <c r="C10" s="165">
        <v>119</v>
      </c>
      <c r="D10" s="165">
        <v>138</v>
      </c>
      <c r="E10" s="165">
        <v>156</v>
      </c>
      <c r="F10" s="165">
        <v>164</v>
      </c>
      <c r="G10" s="165">
        <v>173</v>
      </c>
      <c r="H10" s="165">
        <v>214</v>
      </c>
      <c r="I10" s="165">
        <v>205</v>
      </c>
      <c r="J10" s="165">
        <v>181</v>
      </c>
      <c r="K10" s="165">
        <v>190</v>
      </c>
      <c r="L10" s="165">
        <v>254</v>
      </c>
    </row>
    <row r="11" spans="1:12" ht="20">
      <c r="A11" s="112" t="s">
        <v>184</v>
      </c>
      <c r="B11" s="166">
        <v>40</v>
      </c>
      <c r="C11" s="166">
        <v>41</v>
      </c>
      <c r="D11" s="166">
        <v>57</v>
      </c>
      <c r="E11" s="166">
        <v>44</v>
      </c>
      <c r="F11" s="166">
        <v>53</v>
      </c>
      <c r="G11" s="166">
        <v>58</v>
      </c>
      <c r="H11" s="166">
        <v>66</v>
      </c>
      <c r="I11" s="166">
        <v>95</v>
      </c>
      <c r="J11" s="166">
        <v>80</v>
      </c>
      <c r="K11" s="166">
        <v>71</v>
      </c>
      <c r="L11" s="165">
        <v>92</v>
      </c>
    </row>
    <row r="12" spans="1:12" ht="20">
      <c r="A12" s="112" t="s">
        <v>185</v>
      </c>
      <c r="B12" s="166">
        <v>43</v>
      </c>
      <c r="C12" s="166">
        <v>34</v>
      </c>
      <c r="D12" s="166">
        <v>51</v>
      </c>
      <c r="E12" s="166">
        <v>52</v>
      </c>
      <c r="F12" s="166">
        <v>55</v>
      </c>
      <c r="G12" s="166">
        <v>62</v>
      </c>
      <c r="H12" s="166">
        <v>89</v>
      </c>
      <c r="I12" s="166">
        <v>80</v>
      </c>
      <c r="J12" s="166">
        <v>61</v>
      </c>
      <c r="K12" s="166">
        <v>90</v>
      </c>
      <c r="L12" s="165">
        <v>90</v>
      </c>
    </row>
    <row r="13" spans="1:12" ht="20">
      <c r="A13" s="112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</row>
    <row r="14" spans="1:12" ht="42">
      <c r="A14" s="121" t="s">
        <v>189</v>
      </c>
      <c r="B14" s="167">
        <v>10.3</v>
      </c>
      <c r="C14" s="167">
        <v>10.5</v>
      </c>
      <c r="D14" s="167">
        <v>12</v>
      </c>
      <c r="E14" s="167">
        <v>11.2</v>
      </c>
      <c r="F14" s="167">
        <v>11.8</v>
      </c>
      <c r="G14" s="167">
        <v>12.8</v>
      </c>
      <c r="H14" s="167">
        <v>14.6</v>
      </c>
      <c r="I14" s="167">
        <v>15.3</v>
      </c>
      <c r="J14" s="167">
        <v>13.4</v>
      </c>
      <c r="K14" s="167">
        <v>12.9</v>
      </c>
      <c r="L14" s="167">
        <v>13.1</v>
      </c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0115-D84C-944B-BAAB-D206D662C75C}">
  <dimension ref="A1:M16"/>
  <sheetViews>
    <sheetView workbookViewId="0">
      <selection activeCell="C13" sqref="C13:M13"/>
    </sheetView>
  </sheetViews>
  <sheetFormatPr baseColWidth="10" defaultRowHeight="16"/>
  <cols>
    <col min="1" max="1" width="14.5" customWidth="1"/>
  </cols>
  <sheetData>
    <row r="1" spans="1:13" ht="26">
      <c r="A1" s="216" t="s">
        <v>201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</row>
    <row r="2" spans="1:13" ht="20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1"/>
      <c r="L2" s="130"/>
      <c r="M2" s="131"/>
    </row>
    <row r="3" spans="1:13" ht="21">
      <c r="A3" s="119" t="s">
        <v>161</v>
      </c>
      <c r="B3" s="135"/>
      <c r="C3" s="136" t="s">
        <v>167</v>
      </c>
      <c r="D3" s="136" t="s">
        <v>168</v>
      </c>
      <c r="E3" s="136" t="s">
        <v>169</v>
      </c>
      <c r="F3" s="136" t="s">
        <v>170</v>
      </c>
      <c r="G3" s="136" t="s">
        <v>171</v>
      </c>
      <c r="H3" s="136" t="s">
        <v>172</v>
      </c>
      <c r="I3" s="136" t="s">
        <v>173</v>
      </c>
      <c r="J3" s="136" t="s">
        <v>174</v>
      </c>
      <c r="K3" s="137" t="s">
        <v>175</v>
      </c>
      <c r="L3" s="137" t="s">
        <v>176</v>
      </c>
      <c r="M3" s="137" t="s">
        <v>177</v>
      </c>
    </row>
    <row r="4" spans="1:13" ht="20">
      <c r="A4" s="140" t="s">
        <v>188</v>
      </c>
      <c r="B4" s="138"/>
      <c r="C4" s="161">
        <v>42170</v>
      </c>
      <c r="D4" s="161">
        <v>44585</v>
      </c>
      <c r="E4" s="161">
        <v>51353</v>
      </c>
      <c r="F4" s="161">
        <v>57852</v>
      </c>
      <c r="G4" s="161">
        <v>61142</v>
      </c>
      <c r="H4" s="161">
        <v>68597</v>
      </c>
      <c r="I4" s="161">
        <v>74801</v>
      </c>
      <c r="J4" s="161">
        <v>81904</v>
      </c>
      <c r="K4" s="161">
        <v>82135</v>
      </c>
      <c r="L4" s="161">
        <v>86966</v>
      </c>
      <c r="M4" s="161">
        <v>96705</v>
      </c>
    </row>
    <row r="5" spans="1:13" ht="20">
      <c r="A5" s="141" t="s">
        <v>178</v>
      </c>
      <c r="B5" s="138"/>
      <c r="C5" s="74">
        <v>318</v>
      </c>
      <c r="D5" s="74">
        <v>344</v>
      </c>
      <c r="E5" s="74">
        <v>376</v>
      </c>
      <c r="F5" s="74">
        <v>493</v>
      </c>
      <c r="G5" s="74">
        <v>588</v>
      </c>
      <c r="H5" s="74">
        <v>656</v>
      </c>
      <c r="I5" s="74">
        <v>795</v>
      </c>
      <c r="J5" s="74">
        <v>786</v>
      </c>
      <c r="K5" s="74">
        <v>799</v>
      </c>
      <c r="L5" s="74">
        <v>950</v>
      </c>
      <c r="M5" s="74">
        <v>887</v>
      </c>
    </row>
    <row r="6" spans="1:13" ht="20">
      <c r="A6" s="141" t="s">
        <v>179</v>
      </c>
      <c r="B6" s="138"/>
      <c r="C6" s="74">
        <v>6721</v>
      </c>
      <c r="D6" s="74">
        <v>6685</v>
      </c>
      <c r="E6" s="74">
        <v>7760</v>
      </c>
      <c r="F6" s="74">
        <v>9642</v>
      </c>
      <c r="G6" s="74">
        <v>10072</v>
      </c>
      <c r="H6" s="74">
        <v>11125</v>
      </c>
      <c r="I6" s="74">
        <v>12035</v>
      </c>
      <c r="J6" s="74">
        <v>12982</v>
      </c>
      <c r="K6" s="74">
        <v>12369</v>
      </c>
      <c r="L6" s="74">
        <v>13462</v>
      </c>
      <c r="M6" s="74">
        <v>13746</v>
      </c>
    </row>
    <row r="7" spans="1:13" ht="20">
      <c r="A7" s="141" t="s">
        <v>180</v>
      </c>
      <c r="B7" s="138"/>
      <c r="C7" s="74">
        <v>15817</v>
      </c>
      <c r="D7" s="74">
        <v>16089</v>
      </c>
      <c r="E7" s="74">
        <v>17337</v>
      </c>
      <c r="F7" s="74">
        <v>19269</v>
      </c>
      <c r="G7" s="74">
        <v>19754</v>
      </c>
      <c r="H7" s="74">
        <v>21505</v>
      </c>
      <c r="I7" s="74">
        <v>22619</v>
      </c>
      <c r="J7" s="74">
        <v>24045</v>
      </c>
      <c r="K7" s="74">
        <v>23255</v>
      </c>
      <c r="L7" s="74">
        <v>24248</v>
      </c>
      <c r="M7" s="74">
        <v>25407</v>
      </c>
    </row>
    <row r="8" spans="1:13" ht="20">
      <c r="A8" s="138" t="s">
        <v>181</v>
      </c>
      <c r="B8" s="138"/>
      <c r="C8" s="74">
        <v>12815</v>
      </c>
      <c r="D8" s="74">
        <v>13773</v>
      </c>
      <c r="E8" s="74">
        <v>16238</v>
      </c>
      <c r="F8" s="74">
        <v>17271</v>
      </c>
      <c r="G8" s="74">
        <v>17990</v>
      </c>
      <c r="H8" s="74">
        <v>20287</v>
      </c>
      <c r="I8" s="74">
        <v>21576</v>
      </c>
      <c r="J8" s="74">
        <v>23553</v>
      </c>
      <c r="K8" s="74">
        <v>23952</v>
      </c>
      <c r="L8" s="74">
        <v>24804</v>
      </c>
      <c r="M8" s="74">
        <v>27184</v>
      </c>
    </row>
    <row r="9" spans="1:13" ht="20">
      <c r="A9" s="138" t="s">
        <v>182</v>
      </c>
      <c r="B9" s="138"/>
      <c r="C9" s="74">
        <v>4385</v>
      </c>
      <c r="D9" s="74">
        <v>5228</v>
      </c>
      <c r="E9" s="74">
        <v>6457</v>
      </c>
      <c r="F9" s="74">
        <v>7723</v>
      </c>
      <c r="G9" s="74">
        <v>9019</v>
      </c>
      <c r="H9" s="74">
        <v>10647</v>
      </c>
      <c r="I9" s="74">
        <v>12472</v>
      </c>
      <c r="J9" s="74">
        <v>14356</v>
      </c>
      <c r="K9" s="74">
        <v>15111</v>
      </c>
      <c r="L9" s="74">
        <v>15602</v>
      </c>
      <c r="M9" s="74">
        <v>19454</v>
      </c>
    </row>
    <row r="10" spans="1:13" ht="20">
      <c r="A10" s="141" t="s">
        <v>183</v>
      </c>
      <c r="B10" s="138"/>
      <c r="C10" s="74">
        <v>1181</v>
      </c>
      <c r="D10" s="74">
        <v>1480</v>
      </c>
      <c r="E10" s="74">
        <v>1831</v>
      </c>
      <c r="F10" s="74">
        <v>2404</v>
      </c>
      <c r="G10" s="74">
        <v>2556</v>
      </c>
      <c r="H10" s="74">
        <v>3103</v>
      </c>
      <c r="I10" s="74">
        <v>3712</v>
      </c>
      <c r="J10" s="74">
        <v>4247</v>
      </c>
      <c r="K10" s="74">
        <v>4688</v>
      </c>
      <c r="L10" s="74">
        <v>5368</v>
      </c>
      <c r="M10" s="74">
        <v>6913</v>
      </c>
    </row>
    <row r="11" spans="1:13" ht="20">
      <c r="A11" s="138" t="s">
        <v>184</v>
      </c>
      <c r="B11" s="139"/>
      <c r="C11" s="74">
        <v>272</v>
      </c>
      <c r="D11" s="74">
        <v>324</v>
      </c>
      <c r="E11" s="74">
        <v>484</v>
      </c>
      <c r="F11" s="74">
        <v>643</v>
      </c>
      <c r="G11" s="74">
        <v>757</v>
      </c>
      <c r="H11" s="74">
        <v>835</v>
      </c>
      <c r="I11" s="74">
        <v>1043</v>
      </c>
      <c r="J11" s="74">
        <v>1354</v>
      </c>
      <c r="K11" s="74">
        <v>1397</v>
      </c>
      <c r="L11" s="74">
        <v>1719</v>
      </c>
      <c r="M11" s="74">
        <v>2223</v>
      </c>
    </row>
    <row r="12" spans="1:13" ht="20">
      <c r="A12" s="138" t="s">
        <v>185</v>
      </c>
      <c r="B12" s="139"/>
      <c r="C12" s="74">
        <v>212</v>
      </c>
      <c r="D12" s="74">
        <v>243</v>
      </c>
      <c r="E12" s="74">
        <v>332</v>
      </c>
      <c r="F12" s="74">
        <v>406</v>
      </c>
      <c r="G12" s="74">
        <v>404</v>
      </c>
      <c r="H12" s="74">
        <v>438</v>
      </c>
      <c r="I12" s="74">
        <v>547</v>
      </c>
      <c r="J12" s="74">
        <v>576</v>
      </c>
      <c r="K12" s="74">
        <v>559</v>
      </c>
      <c r="L12" s="74">
        <v>742</v>
      </c>
      <c r="M12" s="74">
        <v>835</v>
      </c>
    </row>
    <row r="13" spans="1:13" ht="20">
      <c r="A13" s="138"/>
      <c r="B13" s="139"/>
      <c r="C13" s="162"/>
      <c r="D13" s="73"/>
      <c r="E13" s="73"/>
      <c r="F13" s="73"/>
      <c r="G13" s="73"/>
      <c r="H13" s="73"/>
      <c r="I13" s="73"/>
      <c r="J13" s="73"/>
      <c r="K13" s="73"/>
      <c r="L13" s="73"/>
      <c r="M13" s="73"/>
    </row>
    <row r="14" spans="1:13" ht="20">
      <c r="A14" s="217" t="s">
        <v>186</v>
      </c>
      <c r="B14" s="217"/>
      <c r="C14" s="163">
        <v>76.5</v>
      </c>
      <c r="D14" s="163">
        <v>81</v>
      </c>
      <c r="E14" s="163">
        <v>93</v>
      </c>
      <c r="F14" s="163">
        <v>105.3</v>
      </c>
      <c r="G14" s="163">
        <v>111.3</v>
      </c>
      <c r="H14" s="163">
        <v>124.9</v>
      </c>
      <c r="I14" s="163">
        <v>136</v>
      </c>
      <c r="J14" s="163">
        <v>148.4</v>
      </c>
      <c r="K14" s="163">
        <v>148.5</v>
      </c>
      <c r="L14" s="163">
        <v>157</v>
      </c>
      <c r="M14" s="163">
        <v>174.8</v>
      </c>
    </row>
    <row r="15" spans="1:13" ht="20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18"/>
    </row>
    <row r="16" spans="1:13">
      <c r="A16" s="142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</row>
  </sheetData>
  <mergeCells count="2">
    <mergeCell ref="A1:M1"/>
    <mergeCell ref="A14:B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6249-DF5D-2E4C-9103-812ED94B2B41}">
  <dimension ref="A1:L15"/>
  <sheetViews>
    <sheetView workbookViewId="0">
      <selection activeCell="B15" sqref="B15"/>
    </sheetView>
  </sheetViews>
  <sheetFormatPr baseColWidth="10" defaultRowHeight="16"/>
  <cols>
    <col min="1" max="1" width="29.5" customWidth="1"/>
    <col min="6" max="6" width="13.5" customWidth="1"/>
    <col min="10" max="10" width="11.83203125" customWidth="1"/>
    <col min="11" max="11" width="11.33203125" customWidth="1"/>
  </cols>
  <sheetData>
    <row r="1" spans="1:12" ht="26">
      <c r="A1" s="218" t="s">
        <v>203</v>
      </c>
      <c r="B1" s="218"/>
      <c r="C1" s="218"/>
      <c r="D1" s="218"/>
      <c r="E1" s="218"/>
      <c r="F1" s="218"/>
      <c r="G1" s="218"/>
      <c r="H1" s="218"/>
      <c r="I1" s="218"/>
      <c r="J1" s="218"/>
      <c r="K1" s="143"/>
      <c r="L1" s="134"/>
    </row>
    <row r="2" spans="1:12" ht="20">
      <c r="A2" s="130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</row>
    <row r="3" spans="1:12" ht="21">
      <c r="A3" s="132" t="s">
        <v>166</v>
      </c>
      <c r="B3" s="145" t="s">
        <v>167</v>
      </c>
      <c r="C3" s="145" t="s">
        <v>168</v>
      </c>
      <c r="D3" s="145" t="s">
        <v>169</v>
      </c>
      <c r="E3" s="145" t="s">
        <v>170</v>
      </c>
      <c r="F3" s="146" t="s">
        <v>152</v>
      </c>
      <c r="G3" s="145" t="s">
        <v>172</v>
      </c>
      <c r="H3" s="145" t="s">
        <v>173</v>
      </c>
      <c r="I3" s="145" t="s">
        <v>174</v>
      </c>
      <c r="J3" s="147" t="s">
        <v>175</v>
      </c>
      <c r="K3" s="147" t="s">
        <v>176</v>
      </c>
      <c r="L3" s="147" t="s">
        <v>177</v>
      </c>
    </row>
    <row r="4" spans="1:12" ht="20">
      <c r="A4" s="132" t="s">
        <v>188</v>
      </c>
      <c r="B4" s="155">
        <v>11090</v>
      </c>
      <c r="C4" s="155">
        <v>11618</v>
      </c>
      <c r="D4" s="155">
        <v>12586</v>
      </c>
      <c r="E4" s="155">
        <v>12346</v>
      </c>
      <c r="F4" s="155">
        <v>15580</v>
      </c>
      <c r="G4" s="155">
        <v>17864</v>
      </c>
      <c r="H4" s="155">
        <v>17658</v>
      </c>
      <c r="I4" s="155">
        <v>18128</v>
      </c>
      <c r="J4" s="155">
        <v>16791</v>
      </c>
      <c r="K4" s="155">
        <v>17031</v>
      </c>
      <c r="L4" s="155">
        <v>18053</v>
      </c>
    </row>
    <row r="5" spans="1:12" ht="20">
      <c r="A5" s="130" t="s">
        <v>178</v>
      </c>
      <c r="B5" s="156">
        <v>711</v>
      </c>
      <c r="C5" s="156">
        <v>688</v>
      </c>
      <c r="D5" s="156">
        <v>731</v>
      </c>
      <c r="E5" s="156">
        <v>688</v>
      </c>
      <c r="F5" s="156">
        <v>848</v>
      </c>
      <c r="G5" s="156">
        <v>1016</v>
      </c>
      <c r="H5" s="156">
        <v>1011</v>
      </c>
      <c r="I5" s="156">
        <v>986</v>
      </c>
      <c r="J5" s="156">
        <v>946</v>
      </c>
      <c r="K5" s="156">
        <v>955</v>
      </c>
      <c r="L5" s="156">
        <v>1017</v>
      </c>
    </row>
    <row r="6" spans="1:12" ht="20">
      <c r="A6" s="130" t="s">
        <v>179</v>
      </c>
      <c r="B6" s="156">
        <v>2741</v>
      </c>
      <c r="C6" s="156">
        <v>2880</v>
      </c>
      <c r="D6" s="156">
        <v>3202</v>
      </c>
      <c r="E6" s="156">
        <v>2924</v>
      </c>
      <c r="F6" s="156">
        <v>3480</v>
      </c>
      <c r="G6" s="156">
        <v>3928</v>
      </c>
      <c r="H6" s="156">
        <v>3738</v>
      </c>
      <c r="I6" s="156">
        <v>3655</v>
      </c>
      <c r="J6" s="156">
        <v>3096</v>
      </c>
      <c r="K6" s="156">
        <v>3184</v>
      </c>
      <c r="L6" s="156">
        <v>3367</v>
      </c>
    </row>
    <row r="7" spans="1:12" ht="20">
      <c r="A7" s="130" t="s">
        <v>180</v>
      </c>
      <c r="B7" s="156">
        <v>2773</v>
      </c>
      <c r="C7" s="156">
        <v>2734</v>
      </c>
      <c r="D7" s="156">
        <v>2860</v>
      </c>
      <c r="E7" s="156">
        <v>2876</v>
      </c>
      <c r="F7" s="156">
        <v>3433</v>
      </c>
      <c r="G7" s="156">
        <v>4046</v>
      </c>
      <c r="H7" s="156">
        <v>4066</v>
      </c>
      <c r="I7" s="156">
        <v>4238</v>
      </c>
      <c r="J7" s="156">
        <v>3825</v>
      </c>
      <c r="K7" s="156">
        <v>3950</v>
      </c>
      <c r="L7" s="156">
        <v>3973</v>
      </c>
    </row>
    <row r="8" spans="1:12" ht="20">
      <c r="A8" s="130" t="s">
        <v>181</v>
      </c>
      <c r="B8" s="156">
        <v>2510</v>
      </c>
      <c r="C8" s="156">
        <v>2501</v>
      </c>
      <c r="D8" s="156">
        <v>2648</v>
      </c>
      <c r="E8" s="156">
        <v>2628</v>
      </c>
      <c r="F8" s="156">
        <v>3391</v>
      </c>
      <c r="G8" s="156">
        <v>3707</v>
      </c>
      <c r="H8" s="156">
        <v>3631</v>
      </c>
      <c r="I8" s="156">
        <v>3826</v>
      </c>
      <c r="J8" s="156">
        <v>3497</v>
      </c>
      <c r="K8" s="156">
        <v>3433</v>
      </c>
      <c r="L8" s="156">
        <v>3665</v>
      </c>
    </row>
    <row r="9" spans="1:12" ht="20">
      <c r="A9" s="130" t="s">
        <v>182</v>
      </c>
      <c r="B9" s="156">
        <v>1225</v>
      </c>
      <c r="C9" s="156">
        <v>1461</v>
      </c>
      <c r="D9" s="156">
        <v>1675</v>
      </c>
      <c r="E9" s="156">
        <v>1739</v>
      </c>
      <c r="F9" s="156">
        <v>2337</v>
      </c>
      <c r="G9" s="156">
        <v>2904</v>
      </c>
      <c r="H9" s="156">
        <v>2812</v>
      </c>
      <c r="I9" s="156">
        <v>2922</v>
      </c>
      <c r="J9" s="156">
        <v>2819</v>
      </c>
      <c r="K9" s="156">
        <v>2741</v>
      </c>
      <c r="L9" s="156">
        <v>3052</v>
      </c>
    </row>
    <row r="10" spans="1:12" ht="20">
      <c r="A10" s="130" t="s">
        <v>183</v>
      </c>
      <c r="B10" s="156">
        <v>520</v>
      </c>
      <c r="C10" s="156">
        <v>648</v>
      </c>
      <c r="D10" s="156">
        <v>654</v>
      </c>
      <c r="E10" s="156">
        <v>688</v>
      </c>
      <c r="F10" s="156">
        <v>989</v>
      </c>
      <c r="G10" s="156">
        <v>1113</v>
      </c>
      <c r="H10" s="156">
        <v>1151</v>
      </c>
      <c r="I10" s="156">
        <v>1178</v>
      </c>
      <c r="J10" s="156">
        <v>1290</v>
      </c>
      <c r="K10" s="156">
        <v>1343</v>
      </c>
      <c r="L10" s="156">
        <v>1435</v>
      </c>
    </row>
    <row r="11" spans="1:12" ht="20">
      <c r="A11" s="130" t="s">
        <v>184</v>
      </c>
      <c r="B11" s="156">
        <v>249</v>
      </c>
      <c r="C11" s="156">
        <v>281</v>
      </c>
      <c r="D11" s="156">
        <v>353</v>
      </c>
      <c r="E11" s="156">
        <v>361</v>
      </c>
      <c r="F11" s="156">
        <v>515</v>
      </c>
      <c r="G11" s="156">
        <v>531</v>
      </c>
      <c r="H11" s="156">
        <v>586</v>
      </c>
      <c r="I11" s="156">
        <v>638</v>
      </c>
      <c r="J11" s="156">
        <v>630</v>
      </c>
      <c r="K11" s="156">
        <v>672</v>
      </c>
      <c r="L11" s="156">
        <v>732</v>
      </c>
    </row>
    <row r="12" spans="1:12" ht="20">
      <c r="A12" s="130" t="s">
        <v>185</v>
      </c>
      <c r="B12" s="159">
        <v>310</v>
      </c>
      <c r="C12" s="159">
        <v>384</v>
      </c>
      <c r="D12" s="159">
        <v>400</v>
      </c>
      <c r="E12" s="159">
        <v>441</v>
      </c>
      <c r="F12" s="159">
        <v>587</v>
      </c>
      <c r="G12" s="159">
        <v>618</v>
      </c>
      <c r="H12" s="159">
        <v>663</v>
      </c>
      <c r="I12" s="159">
        <v>684</v>
      </c>
      <c r="J12" s="159">
        <v>688</v>
      </c>
      <c r="K12" s="159">
        <v>749</v>
      </c>
      <c r="L12" s="156">
        <v>806</v>
      </c>
    </row>
    <row r="13" spans="1:12" ht="20">
      <c r="A13" s="130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</row>
    <row r="14" spans="1:12" ht="21">
      <c r="A14" s="148" t="s">
        <v>202</v>
      </c>
      <c r="B14" s="160">
        <v>20.2</v>
      </c>
      <c r="C14" s="160">
        <v>21.3</v>
      </c>
      <c r="D14" s="160">
        <v>22.9</v>
      </c>
      <c r="E14" s="160">
        <v>22.5</v>
      </c>
      <c r="F14" s="160">
        <v>28.4</v>
      </c>
      <c r="G14" s="160">
        <v>32.5</v>
      </c>
      <c r="H14" s="160">
        <v>32.1</v>
      </c>
      <c r="I14" s="160">
        <v>32.799999999999997</v>
      </c>
      <c r="J14" s="160">
        <v>30.4</v>
      </c>
      <c r="K14" s="160">
        <v>30.7</v>
      </c>
      <c r="L14" s="160">
        <v>32.5</v>
      </c>
    </row>
    <row r="15" spans="1:12" ht="20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</row>
  </sheetData>
  <mergeCells count="2">
    <mergeCell ref="A1:J1"/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primary-county-2008-2019</vt:lpstr>
      <vt:lpstr>secondary-county-2008-2019</vt:lpstr>
      <vt:lpstr>misuse-county-2008-2019</vt:lpstr>
      <vt:lpstr>Sheet1</vt:lpstr>
      <vt:lpstr>Sheet2</vt:lpstr>
      <vt:lpstr>Sheet3</vt:lpstr>
      <vt:lpstr>primary-age-group-2008-2019</vt:lpstr>
      <vt:lpstr>secondary-age-group-2008-2019</vt:lpstr>
      <vt:lpstr>misuse-age-group-2008-2019</vt:lpstr>
      <vt:lpstr>primary-diagnoses-2008-2019</vt:lpstr>
      <vt:lpstr>secondary-diagnoses-2008-2019</vt:lpstr>
      <vt:lpstr>misuse-diagnoses-2012-2019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2019-12-17T20:18:11Z</dcterms:created>
  <dcterms:modified xsi:type="dcterms:W3CDTF">2020-03-04T22:19:49Z</dcterms:modified>
</cp:coreProperties>
</file>