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614" documentId="8_{C53883D7-E8EA-485B-99E9-2BF119CFE4AD}" xr6:coauthVersionLast="47" xr6:coauthVersionMax="47" xr10:uidLastSave="{1F9210BF-2AFA-4BBD-8081-6AC5912CB77C}"/>
  <bookViews>
    <workbookView xWindow="-120" yWindow="-120" windowWidth="38640" windowHeight="15840" tabRatio="725" activeTab="1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1" l="1"/>
  <c r="U1" i="1" a="1"/>
  <c r="U1" i="1" s="1"/>
  <c r="S16" i="1" s="1"/>
  <c r="S18" i="1" s="1"/>
  <c r="S19" i="11"/>
  <c r="F19" i="11"/>
  <c r="S18" i="11"/>
  <c r="F18" i="11"/>
  <c r="F19" i="1"/>
  <c r="F18" i="1"/>
  <c r="S18" i="7"/>
  <c r="S19" i="7"/>
  <c r="F19" i="7"/>
  <c r="F18" i="7"/>
  <c r="S8" i="7"/>
  <c r="S9" i="7"/>
  <c r="B17" i="1"/>
  <c r="F17" i="1" s="1"/>
  <c r="B17" i="7"/>
  <c r="F17" i="7" s="1"/>
  <c r="B17" i="11"/>
  <c r="F17" i="11" s="1"/>
  <c r="F16" i="1"/>
  <c r="S16" i="7"/>
  <c r="F16" i="7"/>
  <c r="S17" i="11"/>
  <c r="F16" i="11"/>
  <c r="S16" i="11"/>
  <c r="S11" i="7"/>
  <c r="S8" i="1"/>
  <c r="N8" i="1"/>
  <c r="S17" i="1" l="1"/>
  <c r="S19" i="1" s="1"/>
  <c r="S17" i="7"/>
  <c r="J2" i="8"/>
  <c r="I2" i="8"/>
  <c r="H2" i="8"/>
  <c r="J2" i="2"/>
  <c r="J2" i="12"/>
  <c r="H2" i="12"/>
  <c r="I2" i="12"/>
  <c r="H2" i="2"/>
  <c r="I2" i="2"/>
  <c r="K2" i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M1" i="1" l="1" a="1"/>
  <c r="M1" i="1" s="1"/>
  <c r="N7" i="1" s="1"/>
  <c r="M1" i="7" a="1"/>
  <c r="M1" i="7" s="1"/>
  <c r="N7" i="7" s="1"/>
  <c r="U1" i="7" a="1"/>
  <c r="U1" i="7" s="1"/>
  <c r="V7" i="7" s="1"/>
  <c r="V7" i="11"/>
  <c r="V9" i="11" s="1"/>
  <c r="N7" i="11"/>
  <c r="V7" i="1"/>
  <c r="V9" i="7" l="1"/>
  <c r="V10" i="7"/>
  <c r="V10" i="11"/>
  <c r="N10" i="11"/>
  <c r="N9" i="7"/>
  <c r="N10" i="7"/>
  <c r="N9" i="1"/>
  <c r="N10" i="1"/>
  <c r="V9" i="1"/>
  <c r="V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<sst xmlns="http://schemas.openxmlformats.org/spreadsheetml/2006/main" count="172" uniqueCount="43">
  <si>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</si>
  <si>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</si>
  <si>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</si>
  <si>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</si>
  <si>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</si>
  <si>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</si>
  <si>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</si>
  <si>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</si>
  <si>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</si>
  <si>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</si>
  <si>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</si>
  <si>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</si>
  <si>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</si>
  <si>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</si>
  <si>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</si>
  <si>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</si>
  <si>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</si>
  <si>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</si>
  <si>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</si>
  <si>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</si>
  <si>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</si>
  <si>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</si>
  <si>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</si>
  <si>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</si>
  <si>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</si>
  <si>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</si>
  <si>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</si>
  <si>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</si>
  <si>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</si>
  <si>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</si>
  <si>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</si>
  <si>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</si>
  <si>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</si>
  <si>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</si>
  <si>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</si>
  <si>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</si>
  <si>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</si>
  <si>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r>
      <t>σ</t>
    </r>
    <r>
      <rPr>
        <sz val="8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[m]</t>
    </r>
  </si>
  <si>
    <r>
      <t>ω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[rad/s]</t>
    </r>
  </si>
  <si>
    <r>
      <t>ν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</si>
  <si>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ν </t>
    </r>
    <r>
      <rPr>
        <sz val="11"/>
        <color theme="1"/>
        <rFont val="Calibri"/>
        <family val="2"/>
        <scheme val="minor"/>
      </rPr>
      <t>[Hz]</t>
    </r>
  </si>
  <si>
    <r>
      <rPr>
        <sz val="8"/>
        <color theme="1"/>
        <rFont val="Calibri"/>
        <family val="2"/>
        <scheme val="minor"/>
      </rPr>
      <t>FWHM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</si>
  <si>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FW </t>
    </r>
    <r>
      <rPr>
        <sz val="11"/>
        <color theme="1"/>
        <rFont val="Calibri"/>
        <family val="2"/>
        <scheme val="minor"/>
      </rPr>
      <t>[Hz]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</si>
</sst>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  <xf numFmtId="166" fontId="3" fillId="0" borderId="1" xfId="0" applyNumberFormat="1" applyFont="1" applyBorder="1"/>
    <xf numFmtId="0" fontId="0" fillId="2" borderId="1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9"/>
  <sheetViews>
    <sheetView zoomScale="175" zoomScaleNormal="175" workbookViewId="0">
      <selection activeCell="G19" sqref="G19"/>
    </sheetView>
  </sheetViews>
  <sheetFormatPr defaultRowHeight="15" x14ac:dyDescent="0.25"/>
  <cols>
    <col min="3" max="3" width="4.5703125" customWidth="1"/>
    <col min="9" max="9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 s="7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27">
        <v>2.9950000000000001</v>
      </c>
      <c r="I2" s="1">
        <v>1</v>
      </c>
      <c r="J2" s="8">
        <f t="shared" ref="J2:J14" si="0">POWER(F2,-1)</f>
        <v>2.5727443463942987E-3</v>
      </c>
      <c r="K2" s="8">
        <f>G2/POWER(F2,2)</f>
        <v>1.9823945348351964E-5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1.0897037791832617E-2</v>
      </c>
      <c r="T2" s="10" t="s">
        <v>17</v>
      </c>
      <c r="U2" s="7">
        <v>3.0245429152083819E-4</v>
      </c>
      <c r="V2" s="7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27">
        <v>2.9950000000000001</v>
      </c>
      <c r="I3" s="1">
        <v>2</v>
      </c>
      <c r="J3" s="8">
        <f t="shared" si="0"/>
        <v>2.5975105458928166E-3</v>
      </c>
      <c r="K3" s="8">
        <f t="shared" ref="K3:K14" si="1">G3/POWER(F3,2)</f>
        <v>2.0207447802893069E-5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1.094961289215189E-2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27">
        <v>2.9950000000000001</v>
      </c>
      <c r="I4" s="1">
        <v>6</v>
      </c>
      <c r="J4" s="8">
        <f t="shared" si="0"/>
        <v>2.6571999489817611E-3</v>
      </c>
      <c r="K4" s="8">
        <f t="shared" si="1"/>
        <v>2.1146831148761676E-5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1.1077340637935414E-2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27">
        <v>2.9950000000000001</v>
      </c>
      <c r="I5" s="1">
        <v>10</v>
      </c>
      <c r="J5" s="8">
        <f t="shared" si="0"/>
        <v>2.719416086977804E-3</v>
      </c>
      <c r="K5" s="8">
        <f t="shared" si="1"/>
        <v>2.2148695443070449E-5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1.1211960540882675E-2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27">
        <v>2.9950000000000001</v>
      </c>
      <c r="I6" s="1">
        <v>14</v>
      </c>
      <c r="J6" s="8">
        <f t="shared" si="0"/>
        <v>2.7668870031016804E-3</v>
      </c>
      <c r="K6" s="8">
        <f t="shared" si="1"/>
        <v>2.2928712745359333E-5</v>
      </c>
      <c r="Q6" s="1">
        <v>13</v>
      </c>
      <c r="R6" s="8">
        <f>LN(F2/F6)</f>
        <v>7.2749694402199708E-2</v>
      </c>
      <c r="S6" s="8">
        <f>SQRT(POWER(G2/F2,2)+POWER(G6/F6,2))</f>
        <v>1.1315662198504573E-2</v>
      </c>
    </row>
    <row r="7" spans="1:22" x14ac:dyDescent="0.25">
      <c r="A7" s="23"/>
      <c r="B7" s="6"/>
      <c r="E7" s="9">
        <v>14.587999999999999</v>
      </c>
      <c r="F7" s="16">
        <v>355.22399999999999</v>
      </c>
      <c r="G7" s="27">
        <v>2.9950000000000001</v>
      </c>
      <c r="I7" s="1">
        <v>18</v>
      </c>
      <c r="J7" s="8">
        <f t="shared" si="0"/>
        <v>2.8151251041596288E-3</v>
      </c>
      <c r="K7" s="8">
        <f t="shared" si="1"/>
        <v>2.3735163409448935E-5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41.838689456413242</v>
      </c>
      <c r="Q7" s="1">
        <v>17</v>
      </c>
      <c r="R7" s="8">
        <f>LN(F2/F7)</f>
        <v>9.0033534342661245E-2</v>
      </c>
      <c r="S7" s="8">
        <f>SQRT(POWER(G2/F2,2)+POWER(G7/F7,2))</f>
        <v>1.142188822960607E-2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23.579121152699059</v>
      </c>
    </row>
    <row r="8" spans="1:22" x14ac:dyDescent="0.25">
      <c r="E8" s="9">
        <v>17.82</v>
      </c>
      <c r="F8" s="16">
        <v>353.33199999999999</v>
      </c>
      <c r="G8" s="27">
        <v>2.9950000000000001</v>
      </c>
      <c r="I8" s="1">
        <v>22</v>
      </c>
      <c r="J8" s="8">
        <f t="shared" si="0"/>
        <v>2.8301993592428653E-3</v>
      </c>
      <c r="K8" s="8">
        <f t="shared" si="1"/>
        <v>2.3990035097110879E-5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1.1455255188522044E-2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27">
        <v>2.9950000000000001</v>
      </c>
      <c r="I9" s="1">
        <v>26</v>
      </c>
      <c r="J9" s="8">
        <f t="shared" si="0"/>
        <v>2.8446669606155858E-3</v>
      </c>
      <c r="K9" s="8">
        <f t="shared" si="1"/>
        <v>2.4235929699869655E-5</v>
      </c>
      <c r="M9" s="4" t="s">
        <v>21</v>
      </c>
      <c r="N9" s="13">
        <f>N7/N8</f>
        <v>3.8035172233102945</v>
      </c>
      <c r="Q9" s="1">
        <v>25</v>
      </c>
      <c r="R9" s="8">
        <f>LN(F2/F9)</f>
        <v>0.10047283119455862</v>
      </c>
      <c r="S9" s="8">
        <f>SQRT(POWER(G2/F2,2)+POWER(G9/F9,2))</f>
        <v>1.148735503801566E-2</v>
      </c>
      <c r="U9" s="4" t="s">
        <v>21</v>
      </c>
      <c r="V9" s="13">
        <f>V7/V8</f>
        <v>2.1435564684271871</v>
      </c>
    </row>
    <row r="10" spans="1:22" x14ac:dyDescent="0.25">
      <c r="E10" s="9">
        <v>25.036000000000001</v>
      </c>
      <c r="F10" s="16">
        <v>348.64400000000001</v>
      </c>
      <c r="G10" s="27">
        <v>2.9950000000000001</v>
      </c>
      <c r="I10" s="1">
        <v>31</v>
      </c>
      <c r="J10" s="8">
        <f t="shared" si="0"/>
        <v>2.8682552976675348E-3</v>
      </c>
      <c r="K10" s="8">
        <f t="shared" si="1"/>
        <v>2.4639530915530647E-5</v>
      </c>
      <c r="M10" s="14" t="s">
        <v>23</v>
      </c>
      <c r="N10" s="15">
        <f>_xlfn.CHISQ.DIST.RT(N7,N8)</f>
        <v>1.7272133703411542E-5</v>
      </c>
      <c r="Q10" s="1">
        <v>30</v>
      </c>
      <c r="R10" s="8">
        <f>LN(F2/F10)</f>
        <v>0.10873076646234245</v>
      </c>
      <c r="S10" s="8">
        <f>SQRT(POWER(G2/F2,2)+POWER(G10/F10,2))</f>
        <v>1.1539848846944593E-2</v>
      </c>
      <c r="U10" s="14" t="s">
        <v>23</v>
      </c>
      <c r="V10" s="15">
        <f>_xlfn.CHISQ.DIST.RT(V7,V8)</f>
        <v>1.4629127480141889E-2</v>
      </c>
    </row>
    <row r="11" spans="1:22" x14ac:dyDescent="0.25">
      <c r="E11" s="9">
        <v>29.891999999999999</v>
      </c>
      <c r="F11" s="16">
        <v>346.92399999999998</v>
      </c>
      <c r="G11" s="27">
        <v>2.9950000000000001</v>
      </c>
      <c r="I11" s="1">
        <v>37</v>
      </c>
      <c r="J11" s="8">
        <f t="shared" si="0"/>
        <v>2.8824757007298429E-3</v>
      </c>
      <c r="K11" s="8">
        <f t="shared" si="1"/>
        <v>2.488445516506751E-5</v>
      </c>
      <c r="Q11" s="1">
        <v>36</v>
      </c>
      <c r="R11" s="8">
        <f>LN(F2/F11)</f>
        <v>0.11367637496013086</v>
      </c>
      <c r="S11" s="8">
        <f>SQRT(POWER(G2/F2,2)+POWER(G11/F11,2))</f>
        <v>1.1571588462164186E-2</v>
      </c>
    </row>
    <row r="12" spans="1:22" x14ac:dyDescent="0.25">
      <c r="E12" s="9">
        <v>32.299999999999997</v>
      </c>
      <c r="F12" s="16">
        <v>346.23599999999999</v>
      </c>
      <c r="G12" s="27">
        <v>2.9950000000000001</v>
      </c>
      <c r="I12" s="1">
        <v>40</v>
      </c>
      <c r="J12" s="8">
        <f t="shared" si="0"/>
        <v>2.8882034219434144E-3</v>
      </c>
      <c r="K12" s="8">
        <f t="shared" si="1"/>
        <v>2.4983448424544321E-5</v>
      </c>
      <c r="Q12" s="1">
        <v>39</v>
      </c>
      <c r="R12" s="8">
        <f>LN(F2/F12)</f>
        <v>0.11566148727455104</v>
      </c>
      <c r="S12" s="8">
        <f>SQRT(POWER(G2/F2,2)+POWER(G12/F12,2))</f>
        <v>1.1584392273650972E-2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27">
        <v>2.9950000000000001</v>
      </c>
      <c r="I13" s="1">
        <v>43</v>
      </c>
      <c r="J13" s="8">
        <f t="shared" si="0"/>
        <v>2.8892799047693339E-3</v>
      </c>
      <c r="K13" s="8">
        <f t="shared" si="1"/>
        <v>2.5002075412471158E-5</v>
      </c>
      <c r="Q13" s="1">
        <v>42</v>
      </c>
      <c r="R13" s="8">
        <f>LN(F2/F13)</f>
        <v>0.11603413494049922</v>
      </c>
      <c r="S13" s="8">
        <f>SQRT(POWER(G2/F2,2)+POWER(G13/F13,2))</f>
        <v>1.1586799911048143E-2</v>
      </c>
    </row>
    <row r="14" spans="1:22" x14ac:dyDescent="0.25">
      <c r="A14" s="24" t="s">
        <v>31</v>
      </c>
      <c r="B14" s="25">
        <v>250</v>
      </c>
      <c r="E14" s="9">
        <v>37.164000000000001</v>
      </c>
      <c r="F14" s="16">
        <v>345.76299999999998</v>
      </c>
      <c r="G14" s="27">
        <v>2.9950000000000001</v>
      </c>
      <c r="I14" s="1">
        <v>46</v>
      </c>
      <c r="J14" s="8">
        <f t="shared" si="0"/>
        <v>2.8921544526163876E-3</v>
      </c>
      <c r="K14" s="8">
        <f t="shared" si="1"/>
        <v>2.5051849346477448E-5</v>
      </c>
      <c r="Q14" s="1">
        <v>45</v>
      </c>
      <c r="R14" s="8">
        <f>LN(F2/F14)</f>
        <v>0.11702854148608427</v>
      </c>
      <c r="S14" s="8">
        <f>SQRT(POWER(G2/F2,2)+POWER(G14/F14,2))</f>
        <v>1.1593231003952872E-2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R16" s="4" t="s">
        <v>33</v>
      </c>
      <c r="S16" s="1">
        <f>U1/B16</f>
        <v>3.0448358664559765E-3</v>
      </c>
    </row>
    <row r="17" spans="1:19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</f>
        <v>2.5132741228718346E-2</v>
      </c>
      <c r="R17" s="4" t="s">
        <v>34</v>
      </c>
      <c r="S17" s="1">
        <f>S16*(U2/U1 + B17/B16)</f>
        <v>3.902187221488428E-4</v>
      </c>
    </row>
    <row r="18" spans="1:19" x14ac:dyDescent="0.25">
      <c r="E18" s="22" t="s">
        <v>39</v>
      </c>
      <c r="F18" s="9">
        <f>F16/(2*PI())</f>
        <v>0.80630071579869</v>
      </c>
      <c r="R18" s="22" t="s">
        <v>41</v>
      </c>
      <c r="S18" s="9">
        <f>S16*2*SQRT(3)</f>
        <v>1.0547620842819513E-2</v>
      </c>
    </row>
    <row r="19" spans="1:19" x14ac:dyDescent="0.25">
      <c r="E19" s="28" t="s">
        <v>40</v>
      </c>
      <c r="F19" s="9">
        <f>F17/(2*PI())</f>
        <v>4.0000000000000001E-3</v>
      </c>
      <c r="R19" s="28" t="s">
        <v>42</v>
      </c>
      <c r="S19" s="9">
        <f>S17*2*SQRT(3)</f>
        <v>1.351757305652797E-3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19"/>
  <sheetViews>
    <sheetView tabSelected="1" zoomScale="175" zoomScaleNormal="175" workbookViewId="0">
      <selection activeCell="V9" sqref="V9"/>
    </sheetView>
  </sheetViews>
  <sheetFormatPr defaultRowHeight="15" x14ac:dyDescent="0.25"/>
  <cols>
    <col min="3" max="3" width="4.5703125" customWidth="1"/>
    <col min="7" max="7" width="9.1406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 s="7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27">
        <v>5.1219999999999999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2.2058877101115202E-5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1.5032336379413019E-2</v>
      </c>
      <c r="T2" s="10" t="s">
        <v>17</v>
      </c>
      <c r="U2" s="7">
        <v>1.412009939718307E-4</v>
      </c>
      <c r="V2" s="7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27">
        <v>5.1219999999999999</v>
      </c>
      <c r="I3" s="1">
        <v>5</v>
      </c>
      <c r="J3" s="8">
        <f t="shared" si="0"/>
        <v>2.122655526970461E-3</v>
      </c>
      <c r="K3" s="8">
        <f t="shared" si="1"/>
        <v>2.3078023742204978E-5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1.5204973071975034E-2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27">
        <v>5.1219999999999999</v>
      </c>
      <c r="I4" s="1">
        <v>9</v>
      </c>
      <c r="J4" s="8">
        <f t="shared" si="0"/>
        <v>2.1452644360207061E-3</v>
      </c>
      <c r="K4" s="8">
        <f t="shared" si="1"/>
        <v>2.3572260961331731E-5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1.5287991665220556E-2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27">
        <v>5.1219999999999999</v>
      </c>
      <c r="I5" s="1">
        <v>13</v>
      </c>
      <c r="J5" s="8">
        <f t="shared" si="0"/>
        <v>2.1718167681629035E-3</v>
      </c>
      <c r="K5" s="8">
        <f t="shared" si="1"/>
        <v>2.4159388517453571E-5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1.5386031213354183E-2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27">
        <v>5.1219999999999999</v>
      </c>
      <c r="I6" s="1">
        <v>17</v>
      </c>
      <c r="J6" s="8">
        <f t="shared" si="0"/>
        <v>2.1930065022642792E-3</v>
      </c>
      <c r="K6" s="8">
        <f t="shared" si="1"/>
        <v>2.4633119452181795E-5</v>
      </c>
      <c r="Q6" s="1">
        <v>16</v>
      </c>
      <c r="R6" s="8">
        <f>LN(F2/F6)</f>
        <v>5.5188373081245995E-2</v>
      </c>
      <c r="S6" s="8">
        <f>SQRT(POWER(G2/F2,2)+POWER(G6/F6,2))</f>
        <v>1.5464682549150087E-2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27">
        <v>5.1219999999999999</v>
      </c>
      <c r="I7" s="1">
        <v>21</v>
      </c>
      <c r="J7" s="8">
        <f t="shared" si="0"/>
        <v>2.2159044324736362E-3</v>
      </c>
      <c r="K7" s="8">
        <f t="shared" si="1"/>
        <v>2.5150210628652006E-5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4.5868072483828053</v>
      </c>
      <c r="Q7" s="1">
        <v>20</v>
      </c>
      <c r="R7" s="8">
        <f>LN(F2/F7)</f>
        <v>6.5575580456122051E-2</v>
      </c>
      <c r="S7" s="8">
        <f>SQRT(POWER(G2/F2,2)+POWER(G7/F7,2))</f>
        <v>1.5550078692786979E-2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2.6810524345207116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27">
        <v>5.1219999999999999</v>
      </c>
      <c r="I8" s="1">
        <v>25</v>
      </c>
      <c r="J8" s="8">
        <f t="shared" si="0"/>
        <v>2.2341925293070204E-3</v>
      </c>
      <c r="K8" s="8">
        <f t="shared" si="1"/>
        <v>2.5567058473533884E-5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1.5618580025512965E-2</v>
      </c>
      <c r="U8" s="4" t="s">
        <v>20</v>
      </c>
      <c r="V8" s="13">
        <f>13-2</f>
        <v>11</v>
      </c>
    </row>
    <row r="9" spans="1:22" x14ac:dyDescent="0.25">
      <c r="A9" s="6"/>
      <c r="B9" s="6"/>
      <c r="C9" s="5"/>
      <c r="E9" s="9">
        <v>23</v>
      </c>
      <c r="F9" s="16">
        <v>444.642</v>
      </c>
      <c r="G9" s="27">
        <v>5.1219999999999999</v>
      </c>
      <c r="I9" s="1">
        <v>29</v>
      </c>
      <c r="J9" s="8">
        <f t="shared" si="0"/>
        <v>2.2490003193580453E-3</v>
      </c>
      <c r="K9" s="8">
        <f t="shared" si="1"/>
        <v>2.5907088479612605E-5</v>
      </c>
      <c r="M9" s="4" t="s">
        <v>21</v>
      </c>
      <c r="N9" s="13">
        <f>N7/N8</f>
        <v>0.41698247712570957</v>
      </c>
      <c r="Q9" s="1">
        <v>28</v>
      </c>
      <c r="R9" s="8">
        <f>LN(F2/F9)</f>
        <v>8.0400753618288079E-2</v>
      </c>
      <c r="S9" s="26">
        <f>SQRT(POWER(G2/F2,2)+POWER(G9/F9,2))</f>
        <v>1.5674236048512469E-2</v>
      </c>
      <c r="U9" s="4" t="s">
        <v>21</v>
      </c>
      <c r="V9" s="13">
        <f>V7/V8</f>
        <v>0.24373203950188288</v>
      </c>
    </row>
    <row r="10" spans="1:22" x14ac:dyDescent="0.25">
      <c r="C10" s="5"/>
      <c r="E10" s="9">
        <v>26.2</v>
      </c>
      <c r="F10" s="16">
        <v>440.14800000000002</v>
      </c>
      <c r="G10" s="27">
        <v>5.1219999999999999</v>
      </c>
      <c r="I10" s="1">
        <v>33</v>
      </c>
      <c r="J10" s="8">
        <f t="shared" si="0"/>
        <v>2.2719630669683832E-3</v>
      </c>
      <c r="K10" s="8">
        <f t="shared" si="1"/>
        <v>2.6438822462017454E-5</v>
      </c>
      <c r="M10" s="14" t="s">
        <v>23</v>
      </c>
      <c r="N10" s="15">
        <f>_xlfn.CHISQ.DIST.RT(N7,N8)</f>
        <v>0.94951696510407535</v>
      </c>
      <c r="Q10" s="1">
        <v>32</v>
      </c>
      <c r="R10" s="8">
        <f>LN(F2/F10)</f>
        <v>9.0559183632131418E-2</v>
      </c>
      <c r="S10" s="8">
        <f>SQRT(POWER(G2/F2,2)+POWER(G10/F10,2))</f>
        <v>1.5760876154654772E-2</v>
      </c>
      <c r="U10" s="14" t="s">
        <v>23</v>
      </c>
      <c r="V10" s="15">
        <f>_xlfn.CHISQ.DIST.RT(V7,V8)</f>
        <v>0.9943053234249345</v>
      </c>
    </row>
    <row r="11" spans="1:22" x14ac:dyDescent="0.25">
      <c r="E11" s="9">
        <v>29.43</v>
      </c>
      <c r="F11" s="16">
        <v>438.10599999999999</v>
      </c>
      <c r="G11" s="27">
        <v>5.1219999999999999</v>
      </c>
      <c r="I11" s="1">
        <v>37</v>
      </c>
      <c r="J11" s="8">
        <f t="shared" si="0"/>
        <v>2.282552624250752E-3</v>
      </c>
      <c r="K11" s="8">
        <f t="shared" si="1"/>
        <v>2.6685858083231805E-5</v>
      </c>
      <c r="Q11" s="1">
        <v>36</v>
      </c>
      <c r="R11" s="8">
        <f>LN(F2/F11)</f>
        <v>9.5209327393856319E-2</v>
      </c>
      <c r="S11" s="8">
        <f>SQRT(POWER(G2/F2,2)+POWER(G11/F11,2))</f>
        <v>1.5800966224070772E-2</v>
      </c>
    </row>
    <row r="12" spans="1:22" x14ac:dyDescent="0.25">
      <c r="E12" s="9">
        <v>32.619999999999997</v>
      </c>
      <c r="F12" s="16">
        <v>435.99799999999999</v>
      </c>
      <c r="G12" s="27">
        <v>5.1219999999999999</v>
      </c>
      <c r="I12" s="1">
        <v>41</v>
      </c>
      <c r="J12" s="8">
        <f t="shared" si="0"/>
        <v>2.2935885026995539E-3</v>
      </c>
      <c r="K12" s="8">
        <f t="shared" si="1"/>
        <v>2.6944527981383204E-5</v>
      </c>
      <c r="Q12" s="1">
        <v>40</v>
      </c>
      <c r="R12" s="8">
        <f>LN(F2/F12)</f>
        <v>0.10003256144068649</v>
      </c>
      <c r="S12" s="8">
        <f>SQRT(POWER(G2/F2,2)+POWER(G12/F12,2))</f>
        <v>1.5842835631052821E-2</v>
      </c>
    </row>
    <row r="13" spans="1:22" x14ac:dyDescent="0.25">
      <c r="E13" s="9">
        <v>35.86</v>
      </c>
      <c r="F13" s="16">
        <v>434.49400000000003</v>
      </c>
      <c r="G13" s="27">
        <v>5.1219999999999999</v>
      </c>
      <c r="I13" s="1">
        <v>45</v>
      </c>
      <c r="J13" s="8">
        <f t="shared" si="0"/>
        <v>2.3015277541231869E-3</v>
      </c>
      <c r="K13" s="8">
        <f t="shared" si="1"/>
        <v>2.7131387675362517E-5</v>
      </c>
      <c r="Q13" s="1">
        <v>44</v>
      </c>
      <c r="R13" s="8">
        <f>LN(F2/F13)</f>
        <v>0.10348808198896861</v>
      </c>
      <c r="S13" s="8">
        <f>SQRT(POWER(G2/F2,2)+POWER(G13/F13,2))</f>
        <v>1.5873012826338889E-2</v>
      </c>
    </row>
    <row r="14" spans="1:22" x14ac:dyDescent="0.25">
      <c r="A14" s="22" t="s">
        <v>31</v>
      </c>
      <c r="B14" s="25">
        <v>100</v>
      </c>
      <c r="E14" s="9">
        <v>39.07</v>
      </c>
      <c r="F14" s="16">
        <v>433.11799999999999</v>
      </c>
      <c r="G14" s="27">
        <v>5.1219999999999999</v>
      </c>
      <c r="I14" s="1">
        <v>49</v>
      </c>
      <c r="J14" s="8">
        <f t="shared" si="0"/>
        <v>2.3088396233820808E-3</v>
      </c>
      <c r="K14" s="8">
        <f t="shared" si="1"/>
        <v>2.7304052362088432E-5</v>
      </c>
      <c r="Q14" s="1">
        <v>48</v>
      </c>
      <c r="R14" s="8">
        <f>LN(F2/F14)</f>
        <v>0.10666000942583073</v>
      </c>
      <c r="S14" s="8">
        <f>SQRT(POWER(G2/F2,2)+POWER(G14/F14,2))</f>
        <v>1.5900846666468078E-2</v>
      </c>
    </row>
    <row r="16" spans="1:22" x14ac:dyDescent="0.25">
      <c r="A16" s="4" t="s">
        <v>30</v>
      </c>
      <c r="B16" s="9">
        <v>0.80359285182682905</v>
      </c>
      <c r="E16" s="4" t="s">
        <v>38</v>
      </c>
      <c r="F16" s="9">
        <f>2*PI()*B16</f>
        <v>5.0491227995528742</v>
      </c>
      <c r="R16" s="4" t="s">
        <v>33</v>
      </c>
      <c r="S16" s="1">
        <f>U1/B16</f>
        <v>2.6437983243617932E-3</v>
      </c>
    </row>
    <row r="17" spans="1:19" x14ac:dyDescent="0.25">
      <c r="A17" s="4" t="s">
        <v>32</v>
      </c>
      <c r="B17" s="9">
        <f>1/B14</f>
        <v>0.01</v>
      </c>
      <c r="E17" s="4" t="s">
        <v>36</v>
      </c>
      <c r="F17" s="9">
        <f>2*PI()*B17</f>
        <v>6.2831853071795868E-2</v>
      </c>
      <c r="R17" s="4" t="s">
        <v>34</v>
      </c>
      <c r="S17" s="1">
        <f>S16*(U2/U1 + B17/B16)</f>
        <v>2.0861183226599203E-4</v>
      </c>
    </row>
    <row r="18" spans="1:19" x14ac:dyDescent="0.25">
      <c r="E18" s="22" t="s">
        <v>39</v>
      </c>
      <c r="F18" s="9">
        <f>F16/(2*PI())</f>
        <v>0.80359285182682905</v>
      </c>
      <c r="R18" s="22" t="s">
        <v>41</v>
      </c>
      <c r="S18" s="9">
        <f>S16*2*SQRT(3)</f>
        <v>9.1583860455201772E-3</v>
      </c>
    </row>
    <row r="19" spans="1:19" x14ac:dyDescent="0.25">
      <c r="E19" s="28" t="s">
        <v>40</v>
      </c>
      <c r="F19" s="9">
        <f>F17/(2*PI())</f>
        <v>0.01</v>
      </c>
      <c r="R19" s="28" t="s">
        <v>42</v>
      </c>
      <c r="S19" s="9">
        <f>S17*2*SQRT(3)</f>
        <v>7.2265258508946934E-4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9"/>
  <sheetViews>
    <sheetView zoomScale="175" zoomScaleNormal="175" workbookViewId="0">
      <selection activeCell="G18" sqref="G18"/>
    </sheetView>
  </sheetViews>
  <sheetFormatPr defaultRowHeight="15" x14ac:dyDescent="0.25"/>
  <cols>
    <col min="3" max="3" width="4.57031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 s="7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27">
        <v>3.831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1.9439238541377746E-5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1.2204238841649909E-2</v>
      </c>
      <c r="T2" s="10" t="s">
        <v>17</v>
      </c>
      <c r="U2" s="7">
        <v>1.2535881166754082E-4</v>
      </c>
      <c r="V2" s="7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27">
        <v>3.831</v>
      </c>
      <c r="I3" s="1">
        <v>10</v>
      </c>
      <c r="J3" s="8">
        <f t="shared" si="0"/>
        <v>2.3216346165007857E-3</v>
      </c>
      <c r="K3" s="8">
        <f t="shared" si="1"/>
        <v>2.0649041317700632E-5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1.2392667192341174E-2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27">
        <v>3.831</v>
      </c>
      <c r="I4" s="1">
        <v>19</v>
      </c>
      <c r="J4" s="8">
        <f t="shared" si="0"/>
        <v>2.3730422401518746E-3</v>
      </c>
      <c r="K4" s="8">
        <f t="shared" si="1"/>
        <v>2.1573623213151002E-5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1.2534762597735932E-2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27">
        <v>3.831</v>
      </c>
      <c r="I5" s="1">
        <v>28</v>
      </c>
      <c r="J5" s="8">
        <f t="shared" si="0"/>
        <v>2.4111898498552081E-3</v>
      </c>
      <c r="K5" s="8">
        <f t="shared" si="1"/>
        <v>2.2272807601023555E-5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1.2641156939597711E-2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27">
        <v>3.831</v>
      </c>
      <c r="I6" s="1">
        <v>37</v>
      </c>
      <c r="J6" s="8">
        <f t="shared" si="0"/>
        <v>2.440542288496504E-3</v>
      </c>
      <c r="K6" s="8">
        <f t="shared" si="1"/>
        <v>2.2818380961891191E-5</v>
      </c>
      <c r="Q6" s="1">
        <v>36</v>
      </c>
      <c r="R6" s="8">
        <f>LN(F2/F6)</f>
        <v>8.0136382562980751E-2</v>
      </c>
      <c r="S6" s="8">
        <f>SQRT(POWER(G2/F2,2)+POWER(G6/F6,2))</f>
        <v>1.2723558476975823E-2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27">
        <v>3.831</v>
      </c>
      <c r="I7" s="1">
        <v>46</v>
      </c>
      <c r="J7" s="8">
        <f t="shared" si="0"/>
        <v>2.4612052522120084E-3</v>
      </c>
      <c r="K7" s="8">
        <f t="shared" si="1"/>
        <v>2.3206402385459697E-5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29.752046254792567</v>
      </c>
      <c r="Q7" s="1">
        <v>45</v>
      </c>
      <c r="R7" s="8">
        <f>LN(F2/F7)</f>
        <v>8.8567288454267951E-2</v>
      </c>
      <c r="S7" s="8">
        <f>SQRT(POWER(G2/F2,2)+POWER(G7/F7,2))</f>
        <v>1.2781840649558821E-2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16.196373698954631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27">
        <v>3.831</v>
      </c>
      <c r="I8" s="1">
        <v>55</v>
      </c>
      <c r="J8" s="8">
        <f t="shared" si="0"/>
        <v>2.4782410436368684E-3</v>
      </c>
      <c r="K8" s="8">
        <f t="shared" si="1"/>
        <v>2.3528770986173503E-5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1.2830060190819404E-2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27">
        <v>3.831</v>
      </c>
      <c r="I9" s="1">
        <v>64</v>
      </c>
      <c r="J9" s="8">
        <f t="shared" si="0"/>
        <v>2.4931189915832304E-3</v>
      </c>
      <c r="K9" s="8">
        <f t="shared" si="1"/>
        <v>2.381212567502532E-5</v>
      </c>
      <c r="M9" s="4" t="s">
        <v>21</v>
      </c>
      <c r="N9" s="13">
        <f>N7/N8</f>
        <v>2.7047314777084153</v>
      </c>
      <c r="Q9" s="1">
        <v>63</v>
      </c>
      <c r="R9" s="8">
        <f>LN(F2/F9)</f>
        <v>0.10145065224823087</v>
      </c>
      <c r="S9" s="8">
        <f>SQRT(POWER(G2/F2,2)+POWER(G9/F9,2))</f>
        <v>1.2872294912448214E-2</v>
      </c>
      <c r="U9" s="4" t="s">
        <v>21</v>
      </c>
      <c r="V9" s="13">
        <f>V7/V8</f>
        <v>1.4723976089958755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27">
        <v>3.831</v>
      </c>
      <c r="I10" s="1">
        <v>73</v>
      </c>
      <c r="J10" s="8">
        <f t="shared" si="0"/>
        <v>2.5016010246557796E-3</v>
      </c>
      <c r="K10" s="8">
        <f t="shared" si="1"/>
        <v>2.3974427447206941E-5</v>
      </c>
      <c r="M10" s="14" t="s">
        <v>23</v>
      </c>
      <c r="N10" s="15">
        <f>_xlfn.CHISQ.DIST.RT(N7,N8)</f>
        <v>1.7329958585779049E-3</v>
      </c>
      <c r="Q10" s="1">
        <v>72</v>
      </c>
      <c r="R10" s="8">
        <f>LN(F2/F10)</f>
        <v>0.10484705532937122</v>
      </c>
      <c r="S10" s="8">
        <f>SQRT(POWER(G2/F2,2)+POWER(G10/F10,2))</f>
        <v>1.2896424093610907E-2</v>
      </c>
      <c r="U10" s="14" t="s">
        <v>23</v>
      </c>
      <c r="V10" s="15">
        <f>_xlfn.CHISQ.DIST.RT(V7,V8)</f>
        <v>0.13399573441628015</v>
      </c>
    </row>
    <row r="11" spans="1:22" x14ac:dyDescent="0.25">
      <c r="E11" s="9">
        <v>73.135000000000005</v>
      </c>
      <c r="F11" s="16">
        <v>399.38400000000001</v>
      </c>
      <c r="G11" s="27">
        <v>3.831</v>
      </c>
      <c r="I11" s="1">
        <v>82</v>
      </c>
      <c r="J11" s="8">
        <f t="shared" si="0"/>
        <v>2.503855938144743E-3</v>
      </c>
      <c r="K11" s="8">
        <f t="shared" si="1"/>
        <v>2.4017667455462686E-5</v>
      </c>
      <c r="Q11" s="1">
        <v>81</v>
      </c>
      <c r="R11" s="8">
        <f>LN(F2/F11)</f>
        <v>0.10574803746077709</v>
      </c>
      <c r="S11" s="8">
        <f>SQRT(POWER(G2/F2,2)+POWER(G11/F11,2))</f>
        <v>1.290284491396745E-2</v>
      </c>
    </row>
    <row r="12" spans="1:22" x14ac:dyDescent="0.25">
      <c r="E12" s="9">
        <v>81.034999999999997</v>
      </c>
      <c r="F12" s="16">
        <v>398.00799999999998</v>
      </c>
      <c r="G12" s="27">
        <v>3.831</v>
      </c>
      <c r="I12" s="1">
        <v>91</v>
      </c>
      <c r="J12" s="8">
        <f t="shared" si="0"/>
        <v>2.5125123113103253E-3</v>
      </c>
      <c r="K12" s="8">
        <f t="shared" si="1"/>
        <v>2.4184023096595692E-5</v>
      </c>
      <c r="Q12" s="1">
        <v>90</v>
      </c>
      <c r="R12" s="8">
        <f>LN(F2/F12)</f>
        <v>0.10919929196499201</v>
      </c>
      <c r="S12" s="8">
        <f>SQRT(POWER(G2/F2,2)+POWER(G12/F12,2))</f>
        <v>1.2927517756130765E-2</v>
      </c>
    </row>
    <row r="13" spans="1:22" x14ac:dyDescent="0.25">
      <c r="E13" s="9">
        <v>88.954999999999998</v>
      </c>
      <c r="F13" s="16">
        <v>397.01600000000002</v>
      </c>
      <c r="G13" s="27">
        <v>3.831</v>
      </c>
      <c r="I13" s="1">
        <v>100</v>
      </c>
      <c r="J13" s="8">
        <f t="shared" si="0"/>
        <v>2.5187901747032865E-3</v>
      </c>
      <c r="K13" s="8">
        <f t="shared" si="1"/>
        <v>2.4305028410160521E-5</v>
      </c>
      <c r="Q13" s="1">
        <v>99</v>
      </c>
      <c r="R13" s="8">
        <f>LN(F2/F13)</f>
        <v>0.11169481540785137</v>
      </c>
      <c r="S13" s="8">
        <f>SQRT(POWER(G2/F2,2)+POWER(G13/F13,2))</f>
        <v>1.2945434974976433E-2</v>
      </c>
    </row>
    <row r="14" spans="1:22" x14ac:dyDescent="0.25">
      <c r="A14" s="22" t="s">
        <v>31</v>
      </c>
      <c r="B14" s="25">
        <v>200</v>
      </c>
      <c r="E14" s="9">
        <v>96.83</v>
      </c>
      <c r="F14" s="16">
        <v>396.11599999999999</v>
      </c>
      <c r="G14" s="27">
        <v>3.831</v>
      </c>
      <c r="I14" s="1">
        <v>109</v>
      </c>
      <c r="J14" s="8">
        <f t="shared" si="0"/>
        <v>2.5245130214381645E-3</v>
      </c>
      <c r="K14" s="8">
        <f t="shared" si="1"/>
        <v>2.4415598928418971E-5</v>
      </c>
      <c r="Q14" s="1">
        <v>108</v>
      </c>
      <c r="R14" s="8">
        <f>LN(F2/F14)</f>
        <v>0.11396429989792878</v>
      </c>
      <c r="S14" s="8">
        <f>SQRT(POWER(G2/F2,2)+POWER(G14/F14,2))</f>
        <v>1.2961785461378045E-2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R16" s="4" t="s">
        <v>33</v>
      </c>
      <c r="S16" s="1">
        <f>U1/B16</f>
        <v>1.0398617659165908E-3</v>
      </c>
    </row>
    <row r="17" spans="1:19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</f>
        <v>3.1415926535897934E-2</v>
      </c>
      <c r="R17" s="4" t="s">
        <v>34</v>
      </c>
      <c r="S17" s="1">
        <f>S16*(U2/U1 + B17/B16)</f>
        <v>1.4872819622888491E-4</v>
      </c>
    </row>
    <row r="18" spans="1:19" x14ac:dyDescent="0.25">
      <c r="E18" s="22" t="s">
        <v>39</v>
      </c>
      <c r="F18" s="9">
        <f>F16/(2*PI())</f>
        <v>0.8778303227466141</v>
      </c>
      <c r="R18" s="22" t="s">
        <v>41</v>
      </c>
      <c r="S18" s="9">
        <f>S16*2*SQRT(3)</f>
        <v>3.6021868228316594E-3</v>
      </c>
    </row>
    <row r="19" spans="1:19" x14ac:dyDescent="0.25">
      <c r="E19" s="28" t="s">
        <v>40</v>
      </c>
      <c r="F19" s="9">
        <f>F17/(2*PI())</f>
        <v>5.0000000000000001E-3</v>
      </c>
      <c r="R19" s="28" t="s">
        <v>42</v>
      </c>
      <c r="S19" s="9">
        <f>S17*2*SQRT(3)</f>
        <v>5.1520958477300506E-4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6" sqref="H6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8">
        <v>0</v>
      </c>
      <c r="F2" s="19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8">
        <v>4.0000000000000001E-3</v>
      </c>
      <c r="F3" s="19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8">
        <v>8.0000000000000002E-3</v>
      </c>
      <c r="F4" s="19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8">
        <v>1.2E-2</v>
      </c>
      <c r="F5" s="19">
        <v>0.33604600000000001</v>
      </c>
    </row>
    <row r="6" spans="1:15" x14ac:dyDescent="0.25">
      <c r="A6" s="6"/>
      <c r="B6" s="6"/>
      <c r="C6" s="2"/>
      <c r="E6" s="18">
        <v>1.6E-2</v>
      </c>
      <c r="F6" s="19">
        <v>0.33584000000000003</v>
      </c>
      <c r="G6" s="17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  <c r="H2" s="8">
        <v>2.9949999999999998E-3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H4307"/>
  <sheetViews>
    <sheetView zoomScale="175" zoomScaleNormal="175" workbookViewId="0">
      <selection activeCell="H3" sqref="H3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  <c r="H2" s="8">
        <v>5.1219999999999998E-3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8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8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8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8" x14ac:dyDescent="0.25">
      <c r="E9" s="11">
        <v>7.0000000000000007E-2</v>
      </c>
      <c r="F9">
        <v>0.35452699999999998</v>
      </c>
    </row>
    <row r="10" spans="1:8" x14ac:dyDescent="0.25">
      <c r="E10" s="11">
        <v>0.08</v>
      </c>
      <c r="F10">
        <v>0.35414800000000002</v>
      </c>
    </row>
    <row r="11" spans="1:8" x14ac:dyDescent="0.25">
      <c r="E11" s="11">
        <v>0.09</v>
      </c>
      <c r="F11">
        <v>0.35411300000000001</v>
      </c>
    </row>
    <row r="12" spans="1:8" x14ac:dyDescent="0.25">
      <c r="E12" s="11">
        <v>0.1</v>
      </c>
      <c r="F12">
        <v>0.35440300000000002</v>
      </c>
    </row>
    <row r="13" spans="1:8" x14ac:dyDescent="0.25">
      <c r="E13" s="11">
        <v>0.11</v>
      </c>
      <c r="F13">
        <v>0.35522799999999999</v>
      </c>
    </row>
    <row r="14" spans="1:8" x14ac:dyDescent="0.25">
      <c r="E14" s="11">
        <v>0.12</v>
      </c>
      <c r="F14">
        <v>0.35639599999999999</v>
      </c>
    </row>
    <row r="15" spans="1:8" x14ac:dyDescent="0.25">
      <c r="E15" s="11">
        <v>0.13</v>
      </c>
      <c r="F15">
        <v>0.35790699999999998</v>
      </c>
    </row>
    <row r="16" spans="1:8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H20120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  <c r="H2" s="8">
        <v>3.8310000000000002E-3</v>
      </c>
    </row>
    <row r="3" spans="1:8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8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8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8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8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8" x14ac:dyDescent="0.25">
      <c r="E10" s="11">
        <v>0.04</v>
      </c>
      <c r="F10" s="7">
        <v>0.38031399999999999</v>
      </c>
    </row>
    <row r="11" spans="1:8" x14ac:dyDescent="0.25">
      <c r="E11" s="11">
        <v>4.4999999999999998E-2</v>
      </c>
      <c r="F11" s="7">
        <v>0.38254700000000003</v>
      </c>
    </row>
    <row r="12" spans="1:8" x14ac:dyDescent="0.25">
      <c r="E12" s="11">
        <v>0.05</v>
      </c>
      <c r="F12" s="7">
        <v>0.38481799999999999</v>
      </c>
    </row>
    <row r="13" spans="1:8" x14ac:dyDescent="0.25">
      <c r="E13" s="11">
        <v>5.5E-2</v>
      </c>
      <c r="F13" s="7">
        <v>0.38680199999999998</v>
      </c>
    </row>
    <row r="14" spans="1:8" x14ac:dyDescent="0.25">
      <c r="E14" s="11">
        <v>0.06</v>
      </c>
      <c r="F14" s="7">
        <v>0.38924599999999998</v>
      </c>
    </row>
    <row r="15" spans="1:8" x14ac:dyDescent="0.25">
      <c r="E15" s="11">
        <v>6.5000000000000002E-2</v>
      </c>
      <c r="F15" s="7">
        <v>0.39151799999999998</v>
      </c>
    </row>
    <row r="16" spans="1:8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2023-05-14T16:23:01Z</dcterms:modified>
</cp:coreProperties>
</file>