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Empresa\Planilhas\"/>
    </mc:Choice>
  </mc:AlternateContent>
  <xr:revisionPtr revIDLastSave="0" documentId="13_ncr:1_{90EEB2AA-471B-4A75-9E7A-D970034EC38A}" xr6:coauthVersionLast="45" xr6:coauthVersionMax="45" xr10:uidLastSave="{00000000-0000-0000-0000-000000000000}"/>
  <bookViews>
    <workbookView xWindow="20370" yWindow="-120" windowWidth="20640" windowHeight="11160" tabRatio="849" firstSheet="1" activeTab="2" xr2:uid="{86A221B7-CE72-40EA-8CEA-223EEF95CFAD}"/>
  </bookViews>
  <sheets>
    <sheet name="DashBoard" sheetId="14" r:id="rId1"/>
    <sheet name="Gráficos" sheetId="17" r:id="rId2"/>
    <sheet name="Consolidação" sheetId="12" r:id="rId3"/>
    <sheet name="Listas de Projetos" sheetId="26" state="hidden" r:id="rId4"/>
    <sheet name="MigraçãoNetEco" sheetId="19" state="hidden" r:id="rId5"/>
    <sheet name="Prev" sheetId="13" r:id="rId6"/>
    <sheet name="Registro" sheetId="11" r:id="rId7"/>
    <sheet name="Site" sheetId="16" r:id="rId8"/>
    <sheet name="Pastas" sheetId="10" state="hidden" r:id="rId9"/>
    <sheet name="Relação" sheetId="6" state="hidden" r:id="rId10"/>
    <sheet name="GeracaoPortal" sheetId="9" r:id="rId11"/>
    <sheet name="GeracaoConta" sheetId="8" state="hidden" r:id="rId12"/>
    <sheet name="Valor" sheetId="15" state="hidden" r:id="rId13"/>
    <sheet name="Valor contas" sheetId="7" state="hidden" r:id="rId14"/>
    <sheet name="Senha Acessos" sheetId="25" r:id="rId15"/>
    <sheet name="Senhas Internet" sheetId="18" r:id="rId16"/>
    <sheet name="Lista OS" sheetId="29" r:id="rId17"/>
    <sheet name="Limpezas" sheetId="21" r:id="rId18"/>
    <sheet name="Seriais FusionSolar" sheetId="24" state="hidden" r:id="rId19"/>
    <sheet name="RelaçãoMensal" sheetId="23" state="hidden" r:id="rId20"/>
  </sheets>
  <definedNames>
    <definedName name="Consolidados">Tabela14[#All]</definedName>
    <definedName name="DadosExternos_1" localSheetId="16" hidden="1">'Lista OS'!$A$1:$G$130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0" i="12" l="1"/>
  <c r="F129" i="12" l="1"/>
  <c r="F128" i="12" l="1"/>
  <c r="AD129" i="13" s="1"/>
  <c r="F127" i="12"/>
  <c r="AD128" i="13" s="1"/>
  <c r="C128" i="13" s="1"/>
  <c r="F126" i="12"/>
  <c r="AD127" i="13" s="1"/>
  <c r="F125" i="12"/>
  <c r="AD126" i="13" s="1"/>
  <c r="C126" i="13" s="1"/>
  <c r="B1" i="16"/>
  <c r="G2" i="14"/>
  <c r="C2" i="14"/>
  <c r="I12" i="14" s="1"/>
  <c r="F123" i="12"/>
  <c r="AD124" i="13" s="1"/>
  <c r="C124" i="13" s="1"/>
  <c r="F124" i="12"/>
  <c r="AD125" i="13" s="1"/>
  <c r="F121" i="12"/>
  <c r="AD122" i="13" s="1"/>
  <c r="E122" i="13" s="1"/>
  <c r="F122" i="12"/>
  <c r="AD123" i="13"/>
  <c r="E123" i="13" s="1"/>
  <c r="F120" i="12"/>
  <c r="AD121" i="13"/>
  <c r="G121" i="13" s="1"/>
  <c r="D115" i="21"/>
  <c r="D116" i="21"/>
  <c r="D117" i="21"/>
  <c r="D118" i="21"/>
  <c r="F116" i="12"/>
  <c r="F117" i="12"/>
  <c r="AD118" i="13" s="1"/>
  <c r="H118" i="13" s="1"/>
  <c r="F118" i="12"/>
  <c r="AD119" i="13" s="1"/>
  <c r="C119" i="13" s="1"/>
  <c r="F119" i="12"/>
  <c r="D112" i="21"/>
  <c r="D113" i="21"/>
  <c r="D114" i="21"/>
  <c r="F113" i="12"/>
  <c r="F114" i="12"/>
  <c r="AD115" i="13" s="1"/>
  <c r="F115" i="12"/>
  <c r="AD116" i="13" s="1"/>
  <c r="AD117" i="13"/>
  <c r="C117" i="13" s="1"/>
  <c r="AD114" i="13"/>
  <c r="C114" i="13" s="1"/>
  <c r="AD120" i="13"/>
  <c r="H120" i="13" s="1"/>
  <c r="D110" i="21"/>
  <c r="D111" i="21"/>
  <c r="D106" i="21"/>
  <c r="D107" i="21"/>
  <c r="D108" i="21"/>
  <c r="D109" i="21"/>
  <c r="D105" i="21"/>
  <c r="F112" i="12"/>
  <c r="F111" i="12"/>
  <c r="AD112" i="13" s="1"/>
  <c r="AD113" i="13"/>
  <c r="I113" i="13" s="1"/>
  <c r="D102" i="21"/>
  <c r="D103" i="21"/>
  <c r="D104" i="21"/>
  <c r="F109" i="12"/>
  <c r="F110" i="12"/>
  <c r="AD110" i="13"/>
  <c r="C110" i="13" s="1"/>
  <c r="AD111" i="13"/>
  <c r="L111" i="13" s="1"/>
  <c r="F108" i="12"/>
  <c r="AD109" i="13" s="1"/>
  <c r="F109" i="13" s="1"/>
  <c r="F107" i="12"/>
  <c r="F106" i="12"/>
  <c r="AD107" i="13" s="1"/>
  <c r="AD108" i="13"/>
  <c r="D108" i="13" s="1"/>
  <c r="D32" i="23"/>
  <c r="D31" i="23"/>
  <c r="D43" i="23"/>
  <c r="D2" i="23"/>
  <c r="D3" i="23"/>
  <c r="D75" i="23"/>
  <c r="D4" i="23"/>
  <c r="D37" i="23"/>
  <c r="D49" i="23"/>
  <c r="D5" i="23"/>
  <c r="D73" i="23"/>
  <c r="D97" i="23"/>
  <c r="D29" i="23"/>
  <c r="D80" i="23"/>
  <c r="D42" i="23"/>
  <c r="D56" i="23"/>
  <c r="D36" i="23"/>
  <c r="D102" i="23"/>
  <c r="D88" i="23"/>
  <c r="D91" i="23"/>
  <c r="D64" i="23"/>
  <c r="D38" i="23"/>
  <c r="D44" i="23"/>
  <c r="D103" i="23"/>
  <c r="D6" i="23"/>
  <c r="D59" i="23"/>
  <c r="D83" i="23"/>
  <c r="D47" i="23"/>
  <c r="D89" i="23"/>
  <c r="D28" i="23"/>
  <c r="D62" i="23"/>
  <c r="D30" i="23"/>
  <c r="D45" i="23"/>
  <c r="D81" i="23"/>
  <c r="D100" i="23"/>
  <c r="D52" i="23"/>
  <c r="D41" i="23"/>
  <c r="D33" i="23"/>
  <c r="D60" i="23"/>
  <c r="D93" i="23"/>
  <c r="D82" i="23"/>
  <c r="D7" i="23"/>
  <c r="D74" i="23"/>
  <c r="D53" i="23"/>
  <c r="D39" i="23"/>
  <c r="D105" i="23"/>
  <c r="D58" i="23"/>
  <c r="D8" i="23"/>
  <c r="D9" i="23"/>
  <c r="D61" i="23"/>
  <c r="D87" i="23"/>
  <c r="D71" i="23"/>
  <c r="D90" i="23"/>
  <c r="D84" i="23"/>
  <c r="D46" i="23"/>
  <c r="D72" i="23"/>
  <c r="D95" i="23"/>
  <c r="D65" i="23"/>
  <c r="D10" i="23"/>
  <c r="D63" i="23"/>
  <c r="D48" i="23"/>
  <c r="D79" i="23"/>
  <c r="D69" i="23"/>
  <c r="D77" i="23"/>
  <c r="D92" i="23"/>
  <c r="D11" i="23"/>
  <c r="D76" i="23"/>
  <c r="D35" i="23"/>
  <c r="D70" i="23"/>
  <c r="D94" i="23"/>
  <c r="D86" i="23"/>
  <c r="D85" i="23"/>
  <c r="D98" i="23"/>
  <c r="D67" i="23"/>
  <c r="D40" i="23"/>
  <c r="D50" i="23"/>
  <c r="D66" i="23"/>
  <c r="D96" i="23"/>
  <c r="D101" i="23"/>
  <c r="D54" i="23"/>
  <c r="D12" i="23"/>
  <c r="D55" i="23"/>
  <c r="D104" i="23"/>
  <c r="D68" i="23"/>
  <c r="D78" i="23"/>
  <c r="D57" i="23"/>
  <c r="D99" i="23"/>
  <c r="D13" i="23"/>
  <c r="D14" i="23"/>
  <c r="D15" i="23"/>
  <c r="D16" i="23"/>
  <c r="D34" i="23"/>
  <c r="D17" i="23"/>
  <c r="D18" i="23"/>
  <c r="D19" i="23"/>
  <c r="D20" i="23"/>
  <c r="D21" i="23"/>
  <c r="D22" i="23"/>
  <c r="D23" i="23"/>
  <c r="D24" i="23"/>
  <c r="D25" i="23"/>
  <c r="D26" i="23"/>
  <c r="D27" i="23"/>
  <c r="D51" i="23"/>
  <c r="F91" i="12"/>
  <c r="AD92" i="13"/>
  <c r="F105" i="12"/>
  <c r="AD106" i="13"/>
  <c r="C106" i="13" s="1"/>
  <c r="F104" i="12"/>
  <c r="AD105" i="13"/>
  <c r="F103" i="12"/>
  <c r="AD104" i="13"/>
  <c r="C104" i="13" s="1"/>
  <c r="C9" i="14"/>
  <c r="C10" i="14"/>
  <c r="C7" i="14"/>
  <c r="C8" i="14"/>
  <c r="D100" i="21"/>
  <c r="D101" i="21"/>
  <c r="F102" i="12"/>
  <c r="AD103" i="13"/>
  <c r="I103" i="13" s="1"/>
  <c r="F101" i="12"/>
  <c r="D20" i="21"/>
  <c r="D65" i="21"/>
  <c r="D32" i="21"/>
  <c r="D19" i="21"/>
  <c r="D39" i="21"/>
  <c r="D92" i="21"/>
  <c r="D31" i="21"/>
  <c r="D56" i="21"/>
  <c r="D80" i="21"/>
  <c r="D29" i="21"/>
  <c r="D62" i="21"/>
  <c r="D79" i="21"/>
  <c r="D71" i="21"/>
  <c r="D37" i="21"/>
  <c r="D83" i="21"/>
  <c r="D59" i="21"/>
  <c r="D11" i="21"/>
  <c r="D26" i="21"/>
  <c r="D23" i="21"/>
  <c r="D13" i="21"/>
  <c r="D84" i="21"/>
  <c r="D64" i="21"/>
  <c r="D93" i="21"/>
  <c r="D28" i="21"/>
  <c r="D9" i="21"/>
  <c r="D78" i="21"/>
  <c r="D18" i="21"/>
  <c r="D94" i="21"/>
  <c r="D89" i="21"/>
  <c r="D35" i="21"/>
  <c r="D66" i="21"/>
  <c r="D12" i="21"/>
  <c r="D4" i="21"/>
  <c r="D90" i="21"/>
  <c r="D16" i="21"/>
  <c r="D88" i="21"/>
  <c r="D87" i="21"/>
  <c r="D27" i="21"/>
  <c r="D57" i="21"/>
  <c r="D58" i="21"/>
  <c r="D40" i="21"/>
  <c r="D5" i="21"/>
  <c r="D3" i="21"/>
  <c r="D41" i="21"/>
  <c r="D42" i="21"/>
  <c r="D95" i="21"/>
  <c r="D98" i="21"/>
  <c r="D86" i="21"/>
  <c r="D48" i="21"/>
  <c r="D2" i="21"/>
  <c r="D33" i="21"/>
  <c r="D30" i="21"/>
  <c r="D67" i="21"/>
  <c r="D61" i="21"/>
  <c r="D96" i="21"/>
  <c r="D15" i="21"/>
  <c r="D38" i="21"/>
  <c r="D81" i="21"/>
  <c r="D52" i="21"/>
  <c r="D6" i="21"/>
  <c r="D77" i="21"/>
  <c r="D76" i="21"/>
  <c r="D85" i="21"/>
  <c r="D14" i="21"/>
  <c r="D22" i="21"/>
  <c r="D24" i="21"/>
  <c r="D34" i="21"/>
  <c r="D49" i="21"/>
  <c r="D63" i="21"/>
  <c r="D70" i="21"/>
  <c r="D53" i="21"/>
  <c r="D36" i="21"/>
  <c r="D45" i="21"/>
  <c r="D99" i="21"/>
  <c r="D10" i="21"/>
  <c r="D17" i="21"/>
  <c r="D72" i="21"/>
  <c r="D97" i="21"/>
  <c r="D74" i="21"/>
  <c r="D60" i="21"/>
  <c r="D69" i="21"/>
  <c r="D44" i="21"/>
  <c r="D54" i="21"/>
  <c r="D91" i="21"/>
  <c r="D75" i="21"/>
  <c r="D55" i="21"/>
  <c r="D46" i="21"/>
  <c r="D51" i="21"/>
  <c r="D73" i="21"/>
  <c r="D82" i="21"/>
  <c r="D7" i="21"/>
  <c r="D68" i="21"/>
  <c r="D47" i="21"/>
  <c r="D50" i="21"/>
  <c r="D25" i="21"/>
  <c r="D21" i="21"/>
  <c r="D8" i="21"/>
  <c r="D43" i="21"/>
  <c r="D7" i="14"/>
  <c r="D8" i="14"/>
  <c r="E7" i="14"/>
  <c r="E8" i="14"/>
  <c r="F7" i="14"/>
  <c r="F8" i="14"/>
  <c r="G7" i="14"/>
  <c r="G8" i="14"/>
  <c r="H7" i="14"/>
  <c r="H8" i="14"/>
  <c r="I7" i="14"/>
  <c r="I8" i="14"/>
  <c r="J7" i="14"/>
  <c r="J8" i="14"/>
  <c r="K7" i="14"/>
  <c r="K8" i="14"/>
  <c r="L7" i="14"/>
  <c r="L8" i="14"/>
  <c r="M7" i="14"/>
  <c r="M8" i="14"/>
  <c r="N7" i="14"/>
  <c r="N8" i="14"/>
  <c r="D9" i="14"/>
  <c r="D10" i="14"/>
  <c r="E9" i="14"/>
  <c r="E10" i="14"/>
  <c r="F9" i="14"/>
  <c r="G9" i="14"/>
  <c r="G10" i="14"/>
  <c r="H9" i="14"/>
  <c r="H10" i="14"/>
  <c r="I9" i="14"/>
  <c r="I10" i="14"/>
  <c r="J9" i="14"/>
  <c r="J10" i="14"/>
  <c r="K9" i="14"/>
  <c r="K10" i="14"/>
  <c r="L9" i="14"/>
  <c r="L10" i="14"/>
  <c r="M9" i="14"/>
  <c r="M10" i="14"/>
  <c r="N9" i="14"/>
  <c r="N10" i="14"/>
  <c r="C11" i="14"/>
  <c r="D11" i="14"/>
  <c r="E11" i="14"/>
  <c r="F11" i="14"/>
  <c r="G11" i="14"/>
  <c r="H11" i="14"/>
  <c r="I11" i="14"/>
  <c r="J11" i="14"/>
  <c r="J12" i="14"/>
  <c r="K11" i="14"/>
  <c r="K12" i="14"/>
  <c r="L11" i="14"/>
  <c r="L12" i="14"/>
  <c r="M11" i="14"/>
  <c r="M12" i="14"/>
  <c r="N11" i="14"/>
  <c r="N12" i="14"/>
  <c r="F100" i="12"/>
  <c r="F99" i="12"/>
  <c r="AD100" i="13" s="1"/>
  <c r="K100" i="13" s="1"/>
  <c r="F98" i="12"/>
  <c r="F97" i="12"/>
  <c r="AD98" i="13" s="1"/>
  <c r="F96" i="12"/>
  <c r="F95" i="12"/>
  <c r="AD96" i="13" s="1"/>
  <c r="N96" i="13" s="1"/>
  <c r="B6" i="16"/>
  <c r="F94" i="12"/>
  <c r="F90" i="12"/>
  <c r="F92" i="12"/>
  <c r="F93" i="12"/>
  <c r="AD94" i="13" s="1"/>
  <c r="F85" i="12"/>
  <c r="F86" i="12"/>
  <c r="AD87" i="13" s="1"/>
  <c r="J87" i="13" s="1"/>
  <c r="F87" i="12"/>
  <c r="F88" i="12"/>
  <c r="F89" i="12"/>
  <c r="AD90" i="13" s="1"/>
  <c r="F84" i="12"/>
  <c r="F83" i="12"/>
  <c r="F82" i="12"/>
  <c r="AD83" i="13" s="1"/>
  <c r="E83" i="13" s="1"/>
  <c r="F81" i="12"/>
  <c r="F80" i="12"/>
  <c r="F79" i="12"/>
  <c r="AD80" i="13" s="1"/>
  <c r="F80" i="13" s="1"/>
  <c r="BX3" i="15"/>
  <c r="BY3" i="15"/>
  <c r="BZ3" i="15"/>
  <c r="BX4" i="15"/>
  <c r="BY4" i="15"/>
  <c r="BZ4" i="15"/>
  <c r="BX5" i="15"/>
  <c r="BY5" i="15"/>
  <c r="BZ5" i="15"/>
  <c r="BX6" i="15"/>
  <c r="BY6" i="15"/>
  <c r="BZ6" i="15"/>
  <c r="BX7" i="15"/>
  <c r="BY7" i="15"/>
  <c r="BZ7" i="15"/>
  <c r="BX8" i="15"/>
  <c r="BY8" i="15"/>
  <c r="BZ8" i="15"/>
  <c r="BX9" i="15"/>
  <c r="BY9" i="15"/>
  <c r="BZ9" i="15"/>
  <c r="BX10" i="15"/>
  <c r="BY10" i="15"/>
  <c r="BZ10" i="15"/>
  <c r="BX11" i="15"/>
  <c r="BY11" i="15"/>
  <c r="BZ11" i="15"/>
  <c r="BX12" i="15"/>
  <c r="BY12" i="15"/>
  <c r="BZ12" i="15"/>
  <c r="BX13" i="15"/>
  <c r="BY13" i="15"/>
  <c r="BZ13" i="15"/>
  <c r="BX14" i="15"/>
  <c r="BY14" i="15"/>
  <c r="BZ14" i="15"/>
  <c r="BX15" i="15"/>
  <c r="BY15" i="15"/>
  <c r="BZ15" i="15"/>
  <c r="BX16" i="15"/>
  <c r="BY16" i="15"/>
  <c r="BZ16" i="15"/>
  <c r="BX17" i="15"/>
  <c r="BY17" i="15"/>
  <c r="BZ17" i="15"/>
  <c r="BX18" i="15"/>
  <c r="BY18" i="15"/>
  <c r="BZ18" i="15"/>
  <c r="BX19" i="15"/>
  <c r="BY19" i="15"/>
  <c r="BZ19" i="15"/>
  <c r="BX20" i="15"/>
  <c r="BY20" i="15"/>
  <c r="BZ20" i="15"/>
  <c r="BX21" i="15"/>
  <c r="BY21" i="15"/>
  <c r="BZ21" i="15"/>
  <c r="BX22" i="15"/>
  <c r="BY22" i="15"/>
  <c r="BZ22" i="15"/>
  <c r="BX23" i="15"/>
  <c r="BY23" i="15"/>
  <c r="BZ23" i="15"/>
  <c r="BX24" i="15"/>
  <c r="BY24" i="15"/>
  <c r="BZ24" i="15"/>
  <c r="BX25" i="15"/>
  <c r="BY25" i="15"/>
  <c r="BZ25" i="15"/>
  <c r="BX26" i="15"/>
  <c r="BY26" i="15"/>
  <c r="BZ26" i="15"/>
  <c r="BX27" i="15"/>
  <c r="BY27" i="15"/>
  <c r="BZ27" i="15"/>
  <c r="BX28" i="15"/>
  <c r="BY28" i="15"/>
  <c r="BZ28" i="15"/>
  <c r="BX29" i="15"/>
  <c r="BY29" i="15"/>
  <c r="BZ29" i="15"/>
  <c r="BX30" i="15"/>
  <c r="BY30" i="15"/>
  <c r="BZ30" i="15"/>
  <c r="BX31" i="15"/>
  <c r="BY31" i="15"/>
  <c r="BZ31" i="15"/>
  <c r="BX32" i="15"/>
  <c r="BY32" i="15"/>
  <c r="BZ32" i="15"/>
  <c r="BX33" i="15"/>
  <c r="BY33" i="15"/>
  <c r="BZ33" i="15"/>
  <c r="BX34" i="15"/>
  <c r="BY34" i="15"/>
  <c r="BZ34" i="15"/>
  <c r="BX35" i="15"/>
  <c r="BY35" i="15"/>
  <c r="BZ35" i="15"/>
  <c r="BX36" i="15"/>
  <c r="BY36" i="15"/>
  <c r="BZ36" i="15"/>
  <c r="BX37" i="15"/>
  <c r="BY37" i="15"/>
  <c r="BZ37" i="15"/>
  <c r="BX38" i="15"/>
  <c r="BY38" i="15"/>
  <c r="BZ38" i="15"/>
  <c r="BX39" i="15"/>
  <c r="BY39" i="15"/>
  <c r="BZ39" i="15"/>
  <c r="BX40" i="15"/>
  <c r="BY40" i="15"/>
  <c r="BZ40" i="15"/>
  <c r="BX41" i="15"/>
  <c r="BY41" i="15"/>
  <c r="BZ41" i="15"/>
  <c r="BX42" i="15"/>
  <c r="BY42" i="15"/>
  <c r="BZ42" i="15"/>
  <c r="BX43" i="15"/>
  <c r="BY43" i="15"/>
  <c r="BZ43" i="15"/>
  <c r="BX44" i="15"/>
  <c r="BY44" i="15"/>
  <c r="BZ44" i="15"/>
  <c r="BX45" i="15"/>
  <c r="BY45" i="15"/>
  <c r="BZ45" i="15"/>
  <c r="BX46" i="15"/>
  <c r="BY46" i="15"/>
  <c r="BZ46" i="15"/>
  <c r="BX47" i="15"/>
  <c r="BY47" i="15"/>
  <c r="BZ47" i="15"/>
  <c r="BX48" i="15"/>
  <c r="BY48" i="15"/>
  <c r="BZ48" i="15"/>
  <c r="BX49" i="15"/>
  <c r="BY49" i="15"/>
  <c r="BZ49" i="15"/>
  <c r="BX50" i="15"/>
  <c r="BY50" i="15"/>
  <c r="BZ50" i="15"/>
  <c r="BX51" i="15"/>
  <c r="BY51" i="15"/>
  <c r="BZ51" i="15"/>
  <c r="BX52" i="15"/>
  <c r="BY52" i="15"/>
  <c r="BZ52" i="15"/>
  <c r="BX53" i="15"/>
  <c r="BY53" i="15"/>
  <c r="BZ53" i="15"/>
  <c r="BX54" i="15"/>
  <c r="BY54" i="15"/>
  <c r="BZ54" i="15"/>
  <c r="BX55" i="15"/>
  <c r="BY55" i="15"/>
  <c r="BZ55" i="15"/>
  <c r="BX56" i="15"/>
  <c r="BY56" i="15"/>
  <c r="BZ56" i="15"/>
  <c r="BX57" i="15"/>
  <c r="BY57" i="15"/>
  <c r="BZ57" i="15"/>
  <c r="BX58" i="15"/>
  <c r="BY58" i="15"/>
  <c r="BZ58" i="15"/>
  <c r="BX59" i="15"/>
  <c r="BY59" i="15"/>
  <c r="BZ59" i="15"/>
  <c r="BX60" i="15"/>
  <c r="BY60" i="15"/>
  <c r="BZ60" i="15"/>
  <c r="BX61" i="15"/>
  <c r="BY61" i="15"/>
  <c r="BZ61" i="15"/>
  <c r="BX62" i="15"/>
  <c r="BY62" i="15"/>
  <c r="BZ62" i="15"/>
  <c r="BX63" i="15"/>
  <c r="BY63" i="15"/>
  <c r="BZ63" i="15"/>
  <c r="BX64" i="15"/>
  <c r="BY64" i="15"/>
  <c r="BZ64" i="15"/>
  <c r="BX65" i="15"/>
  <c r="BY65" i="15"/>
  <c r="BZ65" i="15"/>
  <c r="BX66" i="15"/>
  <c r="BY66" i="15"/>
  <c r="BZ66" i="15"/>
  <c r="BX67" i="15"/>
  <c r="BY67" i="15"/>
  <c r="BZ67" i="15"/>
  <c r="BX68" i="15"/>
  <c r="BY68" i="15"/>
  <c r="BZ68" i="15"/>
  <c r="BX69" i="15"/>
  <c r="BY69" i="15"/>
  <c r="BZ69" i="15"/>
  <c r="BX70" i="15"/>
  <c r="BY70" i="15"/>
  <c r="BZ70" i="15"/>
  <c r="BX71" i="15"/>
  <c r="BY71" i="15"/>
  <c r="BZ71" i="15"/>
  <c r="BX72" i="15"/>
  <c r="BY72" i="15"/>
  <c r="BZ72" i="15"/>
  <c r="BX73" i="15"/>
  <c r="BY73" i="15"/>
  <c r="BZ73" i="15"/>
  <c r="BX74" i="15"/>
  <c r="BY74" i="15"/>
  <c r="BZ74" i="15"/>
  <c r="BX75" i="15"/>
  <c r="BY75" i="15"/>
  <c r="BZ75" i="15"/>
  <c r="BX76" i="15"/>
  <c r="BY76" i="15"/>
  <c r="BZ76" i="15"/>
  <c r="BX77" i="15"/>
  <c r="BY77" i="15"/>
  <c r="BZ77" i="15"/>
  <c r="BX78" i="15"/>
  <c r="BY78" i="15"/>
  <c r="BZ78" i="15"/>
  <c r="BX79" i="15"/>
  <c r="BY79" i="15"/>
  <c r="BZ79" i="15"/>
  <c r="BX80" i="15"/>
  <c r="BY80" i="15"/>
  <c r="BZ80" i="15"/>
  <c r="BX81" i="15"/>
  <c r="BY81" i="15"/>
  <c r="BZ81" i="15"/>
  <c r="BX82" i="15"/>
  <c r="BY82" i="15"/>
  <c r="BZ82" i="15"/>
  <c r="BX83" i="15"/>
  <c r="BY83" i="15"/>
  <c r="BZ83" i="15"/>
  <c r="BX84" i="15"/>
  <c r="BY84" i="15"/>
  <c r="BZ84" i="15"/>
  <c r="BX85" i="15"/>
  <c r="BY85" i="15"/>
  <c r="BZ85" i="15"/>
  <c r="BX86" i="15"/>
  <c r="BY86" i="15"/>
  <c r="BZ86" i="15"/>
  <c r="BX87" i="15"/>
  <c r="BY87" i="15"/>
  <c r="BZ87" i="15"/>
  <c r="BX88" i="15"/>
  <c r="BY88" i="15"/>
  <c r="BZ88" i="15"/>
  <c r="BX89" i="15"/>
  <c r="BY89" i="15"/>
  <c r="BZ89" i="15"/>
  <c r="BX90" i="15"/>
  <c r="BY90" i="15"/>
  <c r="BZ90" i="15"/>
  <c r="BX91" i="15"/>
  <c r="BY91" i="15"/>
  <c r="BZ91" i="15"/>
  <c r="BX92" i="15"/>
  <c r="BY92" i="15"/>
  <c r="BZ92" i="15"/>
  <c r="BX93" i="15"/>
  <c r="BY93" i="15"/>
  <c r="BZ93" i="15"/>
  <c r="BX94" i="15"/>
  <c r="BY94" i="15"/>
  <c r="BZ94" i="15"/>
  <c r="BX95" i="15"/>
  <c r="BY95" i="15"/>
  <c r="BZ95" i="15"/>
  <c r="BX96" i="15"/>
  <c r="BY96" i="15"/>
  <c r="BZ96" i="15"/>
  <c r="BX97" i="15"/>
  <c r="BY97" i="15"/>
  <c r="BZ97" i="15"/>
  <c r="BX98" i="15"/>
  <c r="BY98" i="15"/>
  <c r="BZ98" i="15"/>
  <c r="BX99" i="15"/>
  <c r="BY99" i="15"/>
  <c r="BZ99" i="15"/>
  <c r="BX100" i="15"/>
  <c r="BY100" i="15"/>
  <c r="BZ100" i="15"/>
  <c r="BX101" i="15"/>
  <c r="BY101" i="15"/>
  <c r="BZ101" i="15"/>
  <c r="BX102" i="15"/>
  <c r="BY102" i="15"/>
  <c r="BZ102" i="15"/>
  <c r="BX103" i="15"/>
  <c r="BY103" i="15"/>
  <c r="BZ103" i="15"/>
  <c r="BX104" i="15"/>
  <c r="BY104" i="15"/>
  <c r="BZ104" i="15"/>
  <c r="BX105" i="15"/>
  <c r="BY105" i="15"/>
  <c r="BZ105" i="15"/>
  <c r="BX106" i="15"/>
  <c r="BY106" i="15"/>
  <c r="BZ106" i="15"/>
  <c r="BX107" i="15"/>
  <c r="BY107" i="15"/>
  <c r="BZ107" i="15"/>
  <c r="BX108" i="15"/>
  <c r="BY108" i="15"/>
  <c r="BZ108" i="15"/>
  <c r="BX109" i="15"/>
  <c r="BY109" i="15"/>
  <c r="BZ109" i="15"/>
  <c r="BX2" i="15"/>
  <c r="BY2" i="15"/>
  <c r="BZ2" i="15"/>
  <c r="F78" i="12"/>
  <c r="AD79" i="13" s="1"/>
  <c r="L79" i="13" s="1"/>
  <c r="F77" i="12"/>
  <c r="AD78" i="13" s="1"/>
  <c r="F76" i="12"/>
  <c r="D23" i="14"/>
  <c r="D24" i="14"/>
  <c r="E23" i="14"/>
  <c r="E24" i="14"/>
  <c r="F23" i="14"/>
  <c r="F24" i="14"/>
  <c r="G23" i="14"/>
  <c r="G24" i="14"/>
  <c r="H23" i="14"/>
  <c r="H24" i="14"/>
  <c r="I23" i="14"/>
  <c r="I24" i="14"/>
  <c r="J23" i="14"/>
  <c r="J24" i="14"/>
  <c r="K23" i="14"/>
  <c r="K24" i="14"/>
  <c r="L23" i="14"/>
  <c r="L24" i="14"/>
  <c r="M23" i="14"/>
  <c r="M24" i="14"/>
  <c r="N23" i="14"/>
  <c r="N24" i="14"/>
  <c r="C23" i="14"/>
  <c r="C24" i="14"/>
  <c r="D21" i="14"/>
  <c r="D22" i="14"/>
  <c r="E21" i="14"/>
  <c r="E22" i="14"/>
  <c r="F21" i="14"/>
  <c r="F22" i="14"/>
  <c r="G21" i="14"/>
  <c r="G22" i="14"/>
  <c r="H21" i="14"/>
  <c r="H22" i="14"/>
  <c r="I21" i="14"/>
  <c r="I22" i="14"/>
  <c r="J21" i="14"/>
  <c r="J22" i="14"/>
  <c r="K21" i="14"/>
  <c r="K22" i="14"/>
  <c r="L21" i="14"/>
  <c r="L22" i="14"/>
  <c r="M21" i="14"/>
  <c r="M22" i="14"/>
  <c r="N21" i="14"/>
  <c r="N22" i="14"/>
  <c r="C21" i="14"/>
  <c r="C22" i="14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N98" i="15"/>
  <c r="N99" i="15"/>
  <c r="N100" i="15"/>
  <c r="N101" i="15"/>
  <c r="N102" i="15"/>
  <c r="N103" i="15"/>
  <c r="N104" i="15"/>
  <c r="N105" i="15"/>
  <c r="N106" i="15"/>
  <c r="N107" i="15"/>
  <c r="N108" i="15"/>
  <c r="N109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Q98" i="15"/>
  <c r="Q99" i="15"/>
  <c r="Q100" i="15"/>
  <c r="Q101" i="15"/>
  <c r="Q102" i="15"/>
  <c r="Q103" i="15"/>
  <c r="Q104" i="15"/>
  <c r="Q105" i="15"/>
  <c r="Q106" i="15"/>
  <c r="Q107" i="15"/>
  <c r="Q108" i="15"/>
  <c r="Q109" i="15"/>
  <c r="R98" i="15"/>
  <c r="R99" i="15"/>
  <c r="R100" i="15"/>
  <c r="R101" i="15"/>
  <c r="R102" i="15"/>
  <c r="R103" i="15"/>
  <c r="R104" i="15"/>
  <c r="R105" i="15"/>
  <c r="R106" i="15"/>
  <c r="R107" i="15"/>
  <c r="R108" i="15"/>
  <c r="R109" i="15"/>
  <c r="S98" i="15"/>
  <c r="S99" i="15"/>
  <c r="S100" i="15"/>
  <c r="S101" i="15"/>
  <c r="S102" i="15"/>
  <c r="S103" i="15"/>
  <c r="S104" i="15"/>
  <c r="S105" i="15"/>
  <c r="S106" i="15"/>
  <c r="S107" i="15"/>
  <c r="S108" i="15"/>
  <c r="S109" i="15"/>
  <c r="T98" i="15"/>
  <c r="T99" i="15"/>
  <c r="T100" i="15"/>
  <c r="T101" i="15"/>
  <c r="T102" i="15"/>
  <c r="T103" i="15"/>
  <c r="T104" i="15"/>
  <c r="T105" i="15"/>
  <c r="T106" i="15"/>
  <c r="T107" i="15"/>
  <c r="T108" i="15"/>
  <c r="T109" i="15"/>
  <c r="U98" i="15"/>
  <c r="U99" i="15"/>
  <c r="U100" i="15"/>
  <c r="U101" i="15"/>
  <c r="U102" i="15"/>
  <c r="U103" i="15"/>
  <c r="U104" i="15"/>
  <c r="U105" i="15"/>
  <c r="U106" i="15"/>
  <c r="U107" i="15"/>
  <c r="U108" i="15"/>
  <c r="U109" i="15"/>
  <c r="V98" i="15"/>
  <c r="V99" i="15"/>
  <c r="V100" i="15"/>
  <c r="V101" i="15"/>
  <c r="V102" i="15"/>
  <c r="V103" i="15"/>
  <c r="V104" i="15"/>
  <c r="V105" i="15"/>
  <c r="V106" i="15"/>
  <c r="V107" i="15"/>
  <c r="V108" i="15"/>
  <c r="V109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X98" i="15"/>
  <c r="X99" i="15"/>
  <c r="X100" i="15"/>
  <c r="X101" i="15"/>
  <c r="X102" i="15"/>
  <c r="X103" i="15"/>
  <c r="X104" i="15"/>
  <c r="X105" i="15"/>
  <c r="X106" i="15"/>
  <c r="X107" i="15"/>
  <c r="X108" i="15"/>
  <c r="X109" i="15"/>
  <c r="Y98" i="15"/>
  <c r="Y99" i="15"/>
  <c r="Y100" i="15"/>
  <c r="Y101" i="15"/>
  <c r="Y102" i="15"/>
  <c r="Y103" i="15"/>
  <c r="Y104" i="15"/>
  <c r="Y105" i="15"/>
  <c r="Y106" i="15"/>
  <c r="Y107" i="15"/>
  <c r="Y108" i="15"/>
  <c r="Y109" i="15"/>
  <c r="Z98" i="15"/>
  <c r="Z99" i="15"/>
  <c r="Z100" i="15"/>
  <c r="Z101" i="15"/>
  <c r="Z102" i="15"/>
  <c r="Z103" i="15"/>
  <c r="Z104" i="15"/>
  <c r="Z105" i="15"/>
  <c r="Z106" i="15"/>
  <c r="Z107" i="15"/>
  <c r="Z108" i="15"/>
  <c r="Z109" i="15"/>
  <c r="AA98" i="15"/>
  <c r="AA99" i="15"/>
  <c r="AA100" i="15"/>
  <c r="AA101" i="15"/>
  <c r="AA102" i="15"/>
  <c r="AA103" i="15"/>
  <c r="AA104" i="15"/>
  <c r="AA105" i="15"/>
  <c r="AA106" i="15"/>
  <c r="AA107" i="15"/>
  <c r="AA108" i="15"/>
  <c r="AA109" i="15"/>
  <c r="AB98" i="15"/>
  <c r="AB99" i="15"/>
  <c r="AB100" i="15"/>
  <c r="AB101" i="15"/>
  <c r="AB102" i="15"/>
  <c r="AB103" i="15"/>
  <c r="AB104" i="15"/>
  <c r="AB105" i="15"/>
  <c r="AB106" i="15"/>
  <c r="AB107" i="15"/>
  <c r="AB108" i="15"/>
  <c r="AB109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D98" i="15"/>
  <c r="AD99" i="15"/>
  <c r="AD100" i="15"/>
  <c r="AD101" i="15"/>
  <c r="AD102" i="15"/>
  <c r="AD103" i="15"/>
  <c r="AD104" i="15"/>
  <c r="AD105" i="15"/>
  <c r="AD106" i="15"/>
  <c r="AD107" i="15"/>
  <c r="AD108" i="15"/>
  <c r="AD109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F98" i="15"/>
  <c r="AF99" i="15"/>
  <c r="AF100" i="15"/>
  <c r="AF101" i="15"/>
  <c r="AF102" i="15"/>
  <c r="AF103" i="15"/>
  <c r="AF104" i="15"/>
  <c r="AF105" i="15"/>
  <c r="AF106" i="15"/>
  <c r="AF107" i="15"/>
  <c r="AF108" i="15"/>
  <c r="AF109" i="15"/>
  <c r="AG98" i="15"/>
  <c r="AG99" i="15"/>
  <c r="AG100" i="15"/>
  <c r="AG101" i="15"/>
  <c r="AG102" i="15"/>
  <c r="AG103" i="15"/>
  <c r="AG104" i="15"/>
  <c r="AG105" i="15"/>
  <c r="AG106" i="15"/>
  <c r="AG107" i="15"/>
  <c r="AG108" i="15"/>
  <c r="AG109" i="15"/>
  <c r="AH98" i="15"/>
  <c r="AH99" i="15"/>
  <c r="AH100" i="15"/>
  <c r="AH101" i="15"/>
  <c r="AH102" i="15"/>
  <c r="AH103" i="15"/>
  <c r="AH104" i="15"/>
  <c r="AH105" i="15"/>
  <c r="AH106" i="15"/>
  <c r="AH107" i="15"/>
  <c r="AH108" i="15"/>
  <c r="AH109" i="15"/>
  <c r="AI98" i="15"/>
  <c r="AI99" i="15"/>
  <c r="AI100" i="15"/>
  <c r="AI101" i="15"/>
  <c r="AI102" i="15"/>
  <c r="AI103" i="15"/>
  <c r="AI104" i="15"/>
  <c r="AI105" i="15"/>
  <c r="AI106" i="15"/>
  <c r="AI107" i="15"/>
  <c r="AI108" i="15"/>
  <c r="AI109" i="15"/>
  <c r="AJ98" i="15"/>
  <c r="AJ99" i="15"/>
  <c r="AJ100" i="15"/>
  <c r="AJ101" i="15"/>
  <c r="AJ102" i="15"/>
  <c r="AJ103" i="15"/>
  <c r="AJ104" i="15"/>
  <c r="AJ105" i="15"/>
  <c r="AJ106" i="15"/>
  <c r="AJ107" i="15"/>
  <c r="AJ108" i="15"/>
  <c r="AJ109" i="15"/>
  <c r="AK98" i="15"/>
  <c r="AK99" i="15"/>
  <c r="AK100" i="15"/>
  <c r="AK101" i="15"/>
  <c r="AK102" i="15"/>
  <c r="AK103" i="15"/>
  <c r="AK104" i="15"/>
  <c r="AK105" i="15"/>
  <c r="AK106" i="15"/>
  <c r="AK107" i="15"/>
  <c r="AK108" i="15"/>
  <c r="AK109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M98" i="15"/>
  <c r="AM99" i="15"/>
  <c r="AM100" i="15"/>
  <c r="AM101" i="15"/>
  <c r="AM102" i="15"/>
  <c r="AM103" i="15"/>
  <c r="AM104" i="15"/>
  <c r="AM105" i="15"/>
  <c r="AM106" i="15"/>
  <c r="AM107" i="15"/>
  <c r="AM108" i="15"/>
  <c r="AM109" i="15"/>
  <c r="AN98" i="15"/>
  <c r="AN99" i="15"/>
  <c r="AN100" i="15"/>
  <c r="AN101" i="15"/>
  <c r="AN102" i="15"/>
  <c r="AN103" i="15"/>
  <c r="AN104" i="15"/>
  <c r="AN105" i="15"/>
  <c r="AN106" i="15"/>
  <c r="AN107" i="15"/>
  <c r="AN108" i="15"/>
  <c r="AN109" i="15"/>
  <c r="AO98" i="15"/>
  <c r="AO99" i="15"/>
  <c r="AO100" i="15"/>
  <c r="AO101" i="15"/>
  <c r="AO102" i="15"/>
  <c r="AO103" i="15"/>
  <c r="AO104" i="15"/>
  <c r="AO105" i="15"/>
  <c r="AO106" i="15"/>
  <c r="AO107" i="15"/>
  <c r="AO108" i="15"/>
  <c r="AO109" i="15"/>
  <c r="AP98" i="15"/>
  <c r="AP99" i="15"/>
  <c r="AP100" i="15"/>
  <c r="AP101" i="15"/>
  <c r="AP102" i="15"/>
  <c r="AP103" i="15"/>
  <c r="AP104" i="15"/>
  <c r="AP105" i="15"/>
  <c r="AP106" i="15"/>
  <c r="AP107" i="15"/>
  <c r="AP108" i="15"/>
  <c r="AP109" i="15"/>
  <c r="AQ98" i="15"/>
  <c r="AQ99" i="15"/>
  <c r="AQ100" i="15"/>
  <c r="AQ101" i="15"/>
  <c r="AQ102" i="15"/>
  <c r="AQ103" i="15"/>
  <c r="AQ104" i="15"/>
  <c r="AQ105" i="15"/>
  <c r="AQ106" i="15"/>
  <c r="AQ107" i="15"/>
  <c r="AQ108" i="15"/>
  <c r="AQ109" i="15"/>
  <c r="AR98" i="15"/>
  <c r="AR99" i="15"/>
  <c r="AR100" i="15"/>
  <c r="AR101" i="15"/>
  <c r="AR102" i="15"/>
  <c r="AR103" i="15"/>
  <c r="AR104" i="15"/>
  <c r="AR105" i="15"/>
  <c r="AR106" i="15"/>
  <c r="AR107" i="15"/>
  <c r="AR108" i="15"/>
  <c r="AR109" i="15"/>
  <c r="AS98" i="15"/>
  <c r="AS99" i="15"/>
  <c r="AS100" i="15"/>
  <c r="AS101" i="15"/>
  <c r="AS102" i="15"/>
  <c r="AS103" i="15"/>
  <c r="AS104" i="15"/>
  <c r="AS105" i="15"/>
  <c r="AS106" i="15"/>
  <c r="AS107" i="15"/>
  <c r="AS108" i="15"/>
  <c r="AS109" i="15"/>
  <c r="AT98" i="15"/>
  <c r="AT99" i="15"/>
  <c r="AT100" i="15"/>
  <c r="AT101" i="15"/>
  <c r="AT102" i="15"/>
  <c r="AT103" i="15"/>
  <c r="AT104" i="15"/>
  <c r="AT105" i="15"/>
  <c r="AT106" i="15"/>
  <c r="AT107" i="15"/>
  <c r="AT108" i="15"/>
  <c r="AT109" i="15"/>
  <c r="AU98" i="15"/>
  <c r="AU99" i="15"/>
  <c r="AU100" i="15"/>
  <c r="AU101" i="15"/>
  <c r="AU102" i="15"/>
  <c r="AU103" i="15"/>
  <c r="AU104" i="15"/>
  <c r="AU105" i="15"/>
  <c r="AU106" i="15"/>
  <c r="AU107" i="15"/>
  <c r="AU108" i="15"/>
  <c r="AU109" i="15"/>
  <c r="AV98" i="15"/>
  <c r="AV99" i="15"/>
  <c r="AV100" i="15"/>
  <c r="AV101" i="15"/>
  <c r="AV102" i="15"/>
  <c r="AV103" i="15"/>
  <c r="AV104" i="15"/>
  <c r="AV105" i="15"/>
  <c r="AV106" i="15"/>
  <c r="AV107" i="15"/>
  <c r="AV108" i="15"/>
  <c r="AV109" i="15"/>
  <c r="AW98" i="15"/>
  <c r="AW99" i="15"/>
  <c r="AW100" i="15"/>
  <c r="AW101" i="15"/>
  <c r="AW102" i="15"/>
  <c r="AW103" i="15"/>
  <c r="AW104" i="15"/>
  <c r="AW105" i="15"/>
  <c r="AW106" i="15"/>
  <c r="AW107" i="15"/>
  <c r="AW108" i="15"/>
  <c r="AW109" i="15"/>
  <c r="AX98" i="15"/>
  <c r="AX99" i="15"/>
  <c r="AX100" i="15"/>
  <c r="AX101" i="15"/>
  <c r="AX102" i="15"/>
  <c r="AX103" i="15"/>
  <c r="AX104" i="15"/>
  <c r="AX105" i="15"/>
  <c r="AX106" i="15"/>
  <c r="AX107" i="15"/>
  <c r="AX108" i="15"/>
  <c r="AX109" i="15"/>
  <c r="AY98" i="15"/>
  <c r="AY99" i="15"/>
  <c r="AY100" i="15"/>
  <c r="AY101" i="15"/>
  <c r="AY102" i="15"/>
  <c r="AY103" i="15"/>
  <c r="AY104" i="15"/>
  <c r="AY105" i="15"/>
  <c r="AY106" i="15"/>
  <c r="AY107" i="15"/>
  <c r="AY108" i="15"/>
  <c r="AY109" i="15"/>
  <c r="AZ98" i="15"/>
  <c r="AZ99" i="15"/>
  <c r="AZ100" i="15"/>
  <c r="AZ101" i="15"/>
  <c r="AZ102" i="15"/>
  <c r="AZ103" i="15"/>
  <c r="AZ104" i="15"/>
  <c r="AZ105" i="15"/>
  <c r="AZ106" i="15"/>
  <c r="AZ107" i="15"/>
  <c r="AZ108" i="15"/>
  <c r="AZ109" i="15"/>
  <c r="BA98" i="15"/>
  <c r="BA99" i="15"/>
  <c r="BA100" i="15"/>
  <c r="BA101" i="15"/>
  <c r="BA102" i="15"/>
  <c r="BA103" i="15"/>
  <c r="BA104" i="15"/>
  <c r="BA105" i="15"/>
  <c r="BA106" i="15"/>
  <c r="BA107" i="15"/>
  <c r="BA108" i="15"/>
  <c r="BA109" i="15"/>
  <c r="BB98" i="15"/>
  <c r="BB99" i="15"/>
  <c r="BB100" i="15"/>
  <c r="BB101" i="15"/>
  <c r="BB102" i="15"/>
  <c r="BB103" i="15"/>
  <c r="BB104" i="15"/>
  <c r="BB105" i="15"/>
  <c r="BB106" i="15"/>
  <c r="BB107" i="15"/>
  <c r="BB108" i="15"/>
  <c r="BB109" i="15"/>
  <c r="BC98" i="15"/>
  <c r="BC99" i="15"/>
  <c r="BC100" i="15"/>
  <c r="BC101" i="15"/>
  <c r="BC102" i="15"/>
  <c r="BC103" i="15"/>
  <c r="BC104" i="15"/>
  <c r="BC105" i="15"/>
  <c r="BC106" i="15"/>
  <c r="BC107" i="15"/>
  <c r="BC108" i="15"/>
  <c r="BC109" i="15"/>
  <c r="BD98" i="15"/>
  <c r="BD99" i="15"/>
  <c r="BD100" i="15"/>
  <c r="BD101" i="15"/>
  <c r="BD102" i="15"/>
  <c r="BD103" i="15"/>
  <c r="BD104" i="15"/>
  <c r="BD105" i="15"/>
  <c r="BD106" i="15"/>
  <c r="BD107" i="15"/>
  <c r="BD108" i="15"/>
  <c r="BD109" i="15"/>
  <c r="BE98" i="15"/>
  <c r="BE99" i="15"/>
  <c r="BE100" i="15"/>
  <c r="BE101" i="15"/>
  <c r="BE102" i="15"/>
  <c r="BE103" i="15"/>
  <c r="BE104" i="15"/>
  <c r="BE105" i="15"/>
  <c r="BE106" i="15"/>
  <c r="BE107" i="15"/>
  <c r="BE108" i="15"/>
  <c r="BE109" i="15"/>
  <c r="BF98" i="15"/>
  <c r="BF99" i="15"/>
  <c r="BF100" i="15"/>
  <c r="BF101" i="15"/>
  <c r="BF102" i="15"/>
  <c r="BF103" i="15"/>
  <c r="BF104" i="15"/>
  <c r="BF105" i="15"/>
  <c r="BF106" i="15"/>
  <c r="BF107" i="15"/>
  <c r="BF108" i="15"/>
  <c r="BF109" i="15"/>
  <c r="BG98" i="15"/>
  <c r="BG99" i="15"/>
  <c r="BG100" i="15"/>
  <c r="BG101" i="15"/>
  <c r="BG102" i="15"/>
  <c r="BG103" i="15"/>
  <c r="BG104" i="15"/>
  <c r="BG105" i="15"/>
  <c r="BG106" i="15"/>
  <c r="BG107" i="15"/>
  <c r="BG108" i="15"/>
  <c r="BG109" i="15"/>
  <c r="BH98" i="15"/>
  <c r="BH99" i="15"/>
  <c r="BH100" i="15"/>
  <c r="BH101" i="15"/>
  <c r="BH102" i="15"/>
  <c r="BH103" i="15"/>
  <c r="BH104" i="15"/>
  <c r="BH105" i="15"/>
  <c r="BH106" i="15"/>
  <c r="BH107" i="15"/>
  <c r="BH108" i="15"/>
  <c r="BH109" i="15"/>
  <c r="BI98" i="15"/>
  <c r="BI99" i="15"/>
  <c r="BI100" i="15"/>
  <c r="BI101" i="15"/>
  <c r="BI102" i="15"/>
  <c r="BI103" i="15"/>
  <c r="BI104" i="15"/>
  <c r="BI105" i="15"/>
  <c r="BI106" i="15"/>
  <c r="BI107" i="15"/>
  <c r="BI108" i="15"/>
  <c r="BI109" i="15"/>
  <c r="BJ98" i="15"/>
  <c r="BJ99" i="15"/>
  <c r="BJ100" i="15"/>
  <c r="BJ101" i="15"/>
  <c r="BJ102" i="15"/>
  <c r="BJ103" i="15"/>
  <c r="BJ104" i="15"/>
  <c r="BJ105" i="15"/>
  <c r="BJ106" i="15"/>
  <c r="BJ107" i="15"/>
  <c r="BJ108" i="15"/>
  <c r="BJ109" i="15"/>
  <c r="BK98" i="15"/>
  <c r="BK99" i="15"/>
  <c r="BK100" i="15"/>
  <c r="BK101" i="15"/>
  <c r="BK102" i="15"/>
  <c r="BK103" i="15"/>
  <c r="BK104" i="15"/>
  <c r="BK105" i="15"/>
  <c r="BK106" i="15"/>
  <c r="BK107" i="15"/>
  <c r="BK108" i="15"/>
  <c r="BK109" i="15"/>
  <c r="BL98" i="15"/>
  <c r="BL99" i="15"/>
  <c r="BL100" i="15"/>
  <c r="BL101" i="15"/>
  <c r="BL102" i="15"/>
  <c r="BL103" i="15"/>
  <c r="BL104" i="15"/>
  <c r="BL105" i="15"/>
  <c r="BL106" i="15"/>
  <c r="BL107" i="15"/>
  <c r="BL108" i="15"/>
  <c r="BL109" i="15"/>
  <c r="BM98" i="15"/>
  <c r="BM99" i="15"/>
  <c r="BM100" i="15"/>
  <c r="BM101" i="15"/>
  <c r="BM102" i="15"/>
  <c r="BM103" i="15"/>
  <c r="BM104" i="15"/>
  <c r="BM105" i="15"/>
  <c r="BM106" i="15"/>
  <c r="BM107" i="15"/>
  <c r="BM108" i="15"/>
  <c r="BM109" i="15"/>
  <c r="BN98" i="15"/>
  <c r="BN99" i="15"/>
  <c r="BN100" i="15"/>
  <c r="BN101" i="15"/>
  <c r="BN102" i="15"/>
  <c r="BN103" i="15"/>
  <c r="BN104" i="15"/>
  <c r="BN105" i="15"/>
  <c r="BN106" i="15"/>
  <c r="BN107" i="15"/>
  <c r="BN108" i="15"/>
  <c r="BN109" i="15"/>
  <c r="BO98" i="15"/>
  <c r="BO99" i="15"/>
  <c r="BO100" i="15"/>
  <c r="BO101" i="15"/>
  <c r="BO102" i="15"/>
  <c r="BO103" i="15"/>
  <c r="BO104" i="15"/>
  <c r="BO105" i="15"/>
  <c r="BO106" i="15"/>
  <c r="BO107" i="15"/>
  <c r="BO108" i="15"/>
  <c r="BO109" i="15"/>
  <c r="BP98" i="15"/>
  <c r="BP99" i="15"/>
  <c r="BP100" i="15"/>
  <c r="BP101" i="15"/>
  <c r="BP102" i="15"/>
  <c r="BP103" i="15"/>
  <c r="BP104" i="15"/>
  <c r="BP105" i="15"/>
  <c r="BP106" i="15"/>
  <c r="BP107" i="15"/>
  <c r="BP108" i="15"/>
  <c r="BP109" i="15"/>
  <c r="BQ98" i="15"/>
  <c r="BQ99" i="15"/>
  <c r="BQ100" i="15"/>
  <c r="BQ101" i="15"/>
  <c r="BQ102" i="15"/>
  <c r="BQ103" i="15"/>
  <c r="BQ104" i="15"/>
  <c r="BQ105" i="15"/>
  <c r="BQ106" i="15"/>
  <c r="BQ107" i="15"/>
  <c r="BQ108" i="15"/>
  <c r="BQ109" i="15"/>
  <c r="BR98" i="15"/>
  <c r="BR99" i="15"/>
  <c r="BR100" i="15"/>
  <c r="BR101" i="15"/>
  <c r="BR102" i="15"/>
  <c r="BR103" i="15"/>
  <c r="BR104" i="15"/>
  <c r="BR105" i="15"/>
  <c r="BR106" i="15"/>
  <c r="BR107" i="15"/>
  <c r="BR108" i="15"/>
  <c r="BR109" i="15"/>
  <c r="BS98" i="15"/>
  <c r="BS99" i="15"/>
  <c r="BS100" i="15"/>
  <c r="BS101" i="15"/>
  <c r="BS102" i="15"/>
  <c r="BS103" i="15"/>
  <c r="BS104" i="15"/>
  <c r="BS105" i="15"/>
  <c r="BS106" i="15"/>
  <c r="BS107" i="15"/>
  <c r="BS108" i="15"/>
  <c r="BS109" i="15"/>
  <c r="BT98" i="15"/>
  <c r="BT99" i="15"/>
  <c r="BT100" i="15"/>
  <c r="BT101" i="15"/>
  <c r="BT102" i="15"/>
  <c r="BT103" i="15"/>
  <c r="BT104" i="15"/>
  <c r="BT105" i="15"/>
  <c r="BT106" i="15"/>
  <c r="BT107" i="15"/>
  <c r="BT108" i="15"/>
  <c r="BT109" i="15"/>
  <c r="BU98" i="15"/>
  <c r="BU99" i="15"/>
  <c r="BU100" i="15"/>
  <c r="BU101" i="15"/>
  <c r="BU102" i="15"/>
  <c r="BU103" i="15"/>
  <c r="BU104" i="15"/>
  <c r="BU105" i="15"/>
  <c r="BU106" i="15"/>
  <c r="BU107" i="15"/>
  <c r="BU108" i="15"/>
  <c r="BU109" i="15"/>
  <c r="BV98" i="15"/>
  <c r="BV99" i="15"/>
  <c r="BV100" i="15"/>
  <c r="BV101" i="15"/>
  <c r="BV102" i="15"/>
  <c r="BV103" i="15"/>
  <c r="BV104" i="15"/>
  <c r="BV105" i="15"/>
  <c r="BV106" i="15"/>
  <c r="BV107" i="15"/>
  <c r="BV108" i="15"/>
  <c r="BV109" i="15"/>
  <c r="BW98" i="15"/>
  <c r="BW99" i="15"/>
  <c r="BW100" i="15"/>
  <c r="BW101" i="15"/>
  <c r="BW102" i="15"/>
  <c r="BW103" i="15"/>
  <c r="BW104" i="15"/>
  <c r="BW105" i="15"/>
  <c r="BW106" i="15"/>
  <c r="BW107" i="15"/>
  <c r="BW108" i="15"/>
  <c r="BW109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N86" i="15"/>
  <c r="N87" i="15"/>
  <c r="N88" i="15"/>
  <c r="N89" i="15"/>
  <c r="N90" i="15"/>
  <c r="N91" i="15"/>
  <c r="N92" i="15"/>
  <c r="N93" i="15"/>
  <c r="N94" i="15"/>
  <c r="N95" i="15"/>
  <c r="N96" i="15"/>
  <c r="N97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Q86" i="15"/>
  <c r="Q87" i="15"/>
  <c r="Q88" i="15"/>
  <c r="Q89" i="15"/>
  <c r="Q90" i="15"/>
  <c r="Q91" i="15"/>
  <c r="Q92" i="15"/>
  <c r="Q93" i="15"/>
  <c r="Q94" i="15"/>
  <c r="Q95" i="15"/>
  <c r="Q96" i="15"/>
  <c r="Q97" i="15"/>
  <c r="R86" i="15"/>
  <c r="R87" i="15"/>
  <c r="R88" i="15"/>
  <c r="R89" i="15"/>
  <c r="R90" i="15"/>
  <c r="R91" i="15"/>
  <c r="R92" i="15"/>
  <c r="R93" i="15"/>
  <c r="R94" i="15"/>
  <c r="R95" i="15"/>
  <c r="R96" i="15"/>
  <c r="R97" i="15"/>
  <c r="S86" i="15"/>
  <c r="S87" i="15"/>
  <c r="S88" i="15"/>
  <c r="S89" i="15"/>
  <c r="S90" i="15"/>
  <c r="S91" i="15"/>
  <c r="S92" i="15"/>
  <c r="S93" i="15"/>
  <c r="S94" i="15"/>
  <c r="S95" i="15"/>
  <c r="S96" i="15"/>
  <c r="S97" i="15"/>
  <c r="T86" i="15"/>
  <c r="T87" i="15"/>
  <c r="T88" i="15"/>
  <c r="T89" i="15"/>
  <c r="T90" i="15"/>
  <c r="T91" i="15"/>
  <c r="T92" i="15"/>
  <c r="T93" i="15"/>
  <c r="T94" i="15"/>
  <c r="T95" i="15"/>
  <c r="T96" i="15"/>
  <c r="T97" i="15"/>
  <c r="U86" i="15"/>
  <c r="U87" i="15"/>
  <c r="U88" i="15"/>
  <c r="U89" i="15"/>
  <c r="U90" i="15"/>
  <c r="U91" i="15"/>
  <c r="U92" i="15"/>
  <c r="U93" i="15"/>
  <c r="U94" i="15"/>
  <c r="U95" i="15"/>
  <c r="U96" i="15"/>
  <c r="U97" i="15"/>
  <c r="V86" i="15"/>
  <c r="V87" i="15"/>
  <c r="V88" i="15"/>
  <c r="V89" i="15"/>
  <c r="V90" i="15"/>
  <c r="V91" i="15"/>
  <c r="V92" i="15"/>
  <c r="V93" i="15"/>
  <c r="V94" i="15"/>
  <c r="V95" i="15"/>
  <c r="V96" i="15"/>
  <c r="V97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X86" i="15"/>
  <c r="X87" i="15"/>
  <c r="X88" i="15"/>
  <c r="X89" i="15"/>
  <c r="X90" i="15"/>
  <c r="X91" i="15"/>
  <c r="X92" i="15"/>
  <c r="X93" i="15"/>
  <c r="X94" i="15"/>
  <c r="X95" i="15"/>
  <c r="X96" i="15"/>
  <c r="X97" i="15"/>
  <c r="Y86" i="15"/>
  <c r="Y87" i="15"/>
  <c r="Y88" i="15"/>
  <c r="Y89" i="15"/>
  <c r="Y90" i="15"/>
  <c r="Y91" i="15"/>
  <c r="Y92" i="15"/>
  <c r="Y93" i="15"/>
  <c r="Y94" i="15"/>
  <c r="Y95" i="15"/>
  <c r="Y96" i="15"/>
  <c r="Y97" i="15"/>
  <c r="Z86" i="15"/>
  <c r="Z87" i="15"/>
  <c r="Z88" i="15"/>
  <c r="Z89" i="15"/>
  <c r="Z90" i="15"/>
  <c r="Z91" i="15"/>
  <c r="Z92" i="15"/>
  <c r="Z93" i="15"/>
  <c r="Z94" i="15"/>
  <c r="Z95" i="15"/>
  <c r="Z96" i="15"/>
  <c r="Z97" i="15"/>
  <c r="AA86" i="15"/>
  <c r="AA87" i="15"/>
  <c r="AA88" i="15"/>
  <c r="AA89" i="15"/>
  <c r="AA90" i="15"/>
  <c r="AA91" i="15"/>
  <c r="AA92" i="15"/>
  <c r="AA93" i="15"/>
  <c r="AA94" i="15"/>
  <c r="AA95" i="15"/>
  <c r="AA96" i="15"/>
  <c r="AA97" i="15"/>
  <c r="AB86" i="15"/>
  <c r="AB87" i="15"/>
  <c r="AB88" i="15"/>
  <c r="AB89" i="15"/>
  <c r="AB90" i="15"/>
  <c r="AB91" i="15"/>
  <c r="AB92" i="15"/>
  <c r="AB93" i="15"/>
  <c r="AB94" i="15"/>
  <c r="AB95" i="15"/>
  <c r="AB96" i="15"/>
  <c r="AB97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D86" i="15"/>
  <c r="AD87" i="15"/>
  <c r="AD88" i="15"/>
  <c r="AD89" i="15"/>
  <c r="AD90" i="15"/>
  <c r="AD91" i="15"/>
  <c r="AD92" i="15"/>
  <c r="AD93" i="15"/>
  <c r="AD94" i="15"/>
  <c r="AD95" i="15"/>
  <c r="AD96" i="15"/>
  <c r="AD97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F86" i="15"/>
  <c r="AF87" i="15"/>
  <c r="AF88" i="15"/>
  <c r="AF89" i="15"/>
  <c r="AF90" i="15"/>
  <c r="AF91" i="15"/>
  <c r="AF92" i="15"/>
  <c r="AF93" i="15"/>
  <c r="AF94" i="15"/>
  <c r="AF95" i="15"/>
  <c r="AF96" i="15"/>
  <c r="AF97" i="15"/>
  <c r="AG86" i="15"/>
  <c r="AG87" i="15"/>
  <c r="AG88" i="15"/>
  <c r="AG89" i="15"/>
  <c r="AG90" i="15"/>
  <c r="AG91" i="15"/>
  <c r="AG92" i="15"/>
  <c r="AG93" i="15"/>
  <c r="AG94" i="15"/>
  <c r="AG95" i="15"/>
  <c r="AG96" i="15"/>
  <c r="AG97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I86" i="15"/>
  <c r="AI87" i="15"/>
  <c r="AI88" i="15"/>
  <c r="AI89" i="15"/>
  <c r="AI90" i="15"/>
  <c r="AI91" i="15"/>
  <c r="AI92" i="15"/>
  <c r="AI93" i="15"/>
  <c r="AI94" i="15"/>
  <c r="AI95" i="15"/>
  <c r="AI96" i="15"/>
  <c r="AI97" i="15"/>
  <c r="AJ86" i="15"/>
  <c r="AJ87" i="15"/>
  <c r="AJ88" i="15"/>
  <c r="AJ89" i="15"/>
  <c r="AJ90" i="15"/>
  <c r="AJ91" i="15"/>
  <c r="AJ92" i="15"/>
  <c r="AJ93" i="15"/>
  <c r="AJ94" i="15"/>
  <c r="AJ95" i="15"/>
  <c r="AJ96" i="15"/>
  <c r="AJ97" i="15"/>
  <c r="AK86" i="15"/>
  <c r="AK87" i="15"/>
  <c r="AK88" i="15"/>
  <c r="AK89" i="15"/>
  <c r="AK90" i="15"/>
  <c r="AK91" i="15"/>
  <c r="AK92" i="15"/>
  <c r="AK93" i="15"/>
  <c r="AK94" i="15"/>
  <c r="AK95" i="15"/>
  <c r="AK96" i="15"/>
  <c r="AK97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M86" i="15"/>
  <c r="AM87" i="15"/>
  <c r="AM88" i="15"/>
  <c r="AM89" i="15"/>
  <c r="AM90" i="15"/>
  <c r="AM91" i="15"/>
  <c r="AM92" i="15"/>
  <c r="AM93" i="15"/>
  <c r="AM94" i="15"/>
  <c r="AM95" i="15"/>
  <c r="AM96" i="15"/>
  <c r="AM97" i="15"/>
  <c r="AN86" i="15"/>
  <c r="AN87" i="15"/>
  <c r="AN88" i="15"/>
  <c r="AN89" i="15"/>
  <c r="AN90" i="15"/>
  <c r="AN91" i="15"/>
  <c r="AN92" i="15"/>
  <c r="AN93" i="15"/>
  <c r="AN94" i="15"/>
  <c r="AN95" i="15"/>
  <c r="AN96" i="15"/>
  <c r="AN97" i="15"/>
  <c r="AO86" i="15"/>
  <c r="AO87" i="15"/>
  <c r="AO88" i="15"/>
  <c r="AO89" i="15"/>
  <c r="AO90" i="15"/>
  <c r="AO91" i="15"/>
  <c r="AO92" i="15"/>
  <c r="AO93" i="15"/>
  <c r="AO94" i="15"/>
  <c r="AO95" i="15"/>
  <c r="AO96" i="15"/>
  <c r="AO97" i="15"/>
  <c r="AP86" i="15"/>
  <c r="AP87" i="15"/>
  <c r="AP88" i="15"/>
  <c r="AP89" i="15"/>
  <c r="AP90" i="15"/>
  <c r="AP91" i="15"/>
  <c r="AP92" i="15"/>
  <c r="AP93" i="15"/>
  <c r="AP94" i="15"/>
  <c r="AP95" i="15"/>
  <c r="AP96" i="15"/>
  <c r="AP97" i="15"/>
  <c r="AQ86" i="15"/>
  <c r="AQ87" i="15"/>
  <c r="AQ88" i="15"/>
  <c r="AQ89" i="15"/>
  <c r="AQ90" i="15"/>
  <c r="AQ91" i="15"/>
  <c r="AQ92" i="15"/>
  <c r="AQ93" i="15"/>
  <c r="AQ94" i="15"/>
  <c r="AQ95" i="15"/>
  <c r="AQ96" i="15"/>
  <c r="AQ97" i="15"/>
  <c r="AR86" i="15"/>
  <c r="AR87" i="15"/>
  <c r="AR88" i="15"/>
  <c r="AR89" i="15"/>
  <c r="AR90" i="15"/>
  <c r="AR91" i="15"/>
  <c r="AR92" i="15"/>
  <c r="AR93" i="15"/>
  <c r="AR94" i="15"/>
  <c r="AR95" i="15"/>
  <c r="AR96" i="15"/>
  <c r="AR97" i="15"/>
  <c r="AS86" i="15"/>
  <c r="AS87" i="15"/>
  <c r="AS88" i="15"/>
  <c r="AS89" i="15"/>
  <c r="AS90" i="15"/>
  <c r="AS91" i="15"/>
  <c r="AS92" i="15"/>
  <c r="AS93" i="15"/>
  <c r="AS94" i="15"/>
  <c r="AS95" i="15"/>
  <c r="AS96" i="15"/>
  <c r="AS97" i="15"/>
  <c r="AT86" i="15"/>
  <c r="AT87" i="15"/>
  <c r="AT88" i="15"/>
  <c r="AT89" i="15"/>
  <c r="AT90" i="15"/>
  <c r="AT91" i="15"/>
  <c r="AT92" i="15"/>
  <c r="AT93" i="15"/>
  <c r="AT94" i="15"/>
  <c r="AT95" i="15"/>
  <c r="AT96" i="15"/>
  <c r="AT97" i="15"/>
  <c r="AU86" i="15"/>
  <c r="AU87" i="15"/>
  <c r="AU88" i="15"/>
  <c r="AU89" i="15"/>
  <c r="AU90" i="15"/>
  <c r="AU91" i="15"/>
  <c r="AU92" i="15"/>
  <c r="AU93" i="15"/>
  <c r="AU94" i="15"/>
  <c r="AU95" i="15"/>
  <c r="AU96" i="15"/>
  <c r="AU97" i="15"/>
  <c r="AV86" i="15"/>
  <c r="AV87" i="15"/>
  <c r="AV88" i="15"/>
  <c r="AV89" i="15"/>
  <c r="AV90" i="15"/>
  <c r="AV91" i="15"/>
  <c r="AV92" i="15"/>
  <c r="AV93" i="15"/>
  <c r="AV94" i="15"/>
  <c r="AV95" i="15"/>
  <c r="AV96" i="15"/>
  <c r="AV97" i="15"/>
  <c r="AW86" i="15"/>
  <c r="AW87" i="15"/>
  <c r="AW88" i="15"/>
  <c r="AW89" i="15"/>
  <c r="AW90" i="15"/>
  <c r="AW91" i="15"/>
  <c r="AW92" i="15"/>
  <c r="AW93" i="15"/>
  <c r="AW94" i="15"/>
  <c r="AW95" i="15"/>
  <c r="AW96" i="15"/>
  <c r="AW97" i="15"/>
  <c r="AX86" i="15"/>
  <c r="AX87" i="15"/>
  <c r="AX88" i="15"/>
  <c r="AX89" i="15"/>
  <c r="AX90" i="15"/>
  <c r="AX91" i="15"/>
  <c r="AX92" i="15"/>
  <c r="AX93" i="15"/>
  <c r="AX94" i="15"/>
  <c r="AX95" i="15"/>
  <c r="AX96" i="15"/>
  <c r="AX97" i="15"/>
  <c r="AY86" i="15"/>
  <c r="AY87" i="15"/>
  <c r="AY88" i="15"/>
  <c r="AY89" i="15"/>
  <c r="AY90" i="15"/>
  <c r="AY91" i="15"/>
  <c r="AY92" i="15"/>
  <c r="AY93" i="15"/>
  <c r="AY94" i="15"/>
  <c r="AY95" i="15"/>
  <c r="AY96" i="15"/>
  <c r="AY97" i="15"/>
  <c r="AZ86" i="15"/>
  <c r="AZ87" i="15"/>
  <c r="AZ88" i="15"/>
  <c r="AZ89" i="15"/>
  <c r="AZ90" i="15"/>
  <c r="AZ91" i="15"/>
  <c r="AZ92" i="15"/>
  <c r="AZ93" i="15"/>
  <c r="AZ94" i="15"/>
  <c r="AZ95" i="15"/>
  <c r="AZ96" i="15"/>
  <c r="AZ97" i="15"/>
  <c r="BA86" i="15"/>
  <c r="BA87" i="15"/>
  <c r="BA88" i="15"/>
  <c r="BA89" i="15"/>
  <c r="BA90" i="15"/>
  <c r="BA91" i="15"/>
  <c r="BA92" i="15"/>
  <c r="BA93" i="15"/>
  <c r="BA94" i="15"/>
  <c r="BA95" i="15"/>
  <c r="BA96" i="15"/>
  <c r="BA97" i="15"/>
  <c r="BB86" i="15"/>
  <c r="BB87" i="15"/>
  <c r="BB88" i="15"/>
  <c r="BB89" i="15"/>
  <c r="BB90" i="15"/>
  <c r="BB91" i="15"/>
  <c r="BB92" i="15"/>
  <c r="BB93" i="15"/>
  <c r="BB94" i="15"/>
  <c r="BB95" i="15"/>
  <c r="BB96" i="15"/>
  <c r="BB97" i="15"/>
  <c r="BC86" i="15"/>
  <c r="BC87" i="15"/>
  <c r="BC88" i="15"/>
  <c r="BC89" i="15"/>
  <c r="BC90" i="15"/>
  <c r="BC91" i="15"/>
  <c r="BC92" i="15"/>
  <c r="BC93" i="15"/>
  <c r="BC94" i="15"/>
  <c r="BC95" i="15"/>
  <c r="BC96" i="15"/>
  <c r="BC97" i="15"/>
  <c r="BD86" i="15"/>
  <c r="BD87" i="15"/>
  <c r="BD88" i="15"/>
  <c r="BD89" i="15"/>
  <c r="BD90" i="15"/>
  <c r="BD91" i="15"/>
  <c r="BD92" i="15"/>
  <c r="BD93" i="15"/>
  <c r="BD94" i="15"/>
  <c r="BD95" i="15"/>
  <c r="BD96" i="15"/>
  <c r="BD97" i="15"/>
  <c r="BE86" i="15"/>
  <c r="BE87" i="15"/>
  <c r="BE88" i="15"/>
  <c r="BE89" i="15"/>
  <c r="BE90" i="15"/>
  <c r="BE91" i="15"/>
  <c r="BE92" i="15"/>
  <c r="BE93" i="15"/>
  <c r="BE94" i="15"/>
  <c r="BE95" i="15"/>
  <c r="BE96" i="15"/>
  <c r="BE97" i="15"/>
  <c r="BF86" i="15"/>
  <c r="BF87" i="15"/>
  <c r="BF88" i="15"/>
  <c r="BF89" i="15"/>
  <c r="BF90" i="15"/>
  <c r="BF91" i="15"/>
  <c r="BF92" i="15"/>
  <c r="BF93" i="15"/>
  <c r="BF94" i="15"/>
  <c r="BF95" i="15"/>
  <c r="BF96" i="15"/>
  <c r="BF97" i="15"/>
  <c r="BG86" i="15"/>
  <c r="BG87" i="15"/>
  <c r="BG88" i="15"/>
  <c r="BG89" i="15"/>
  <c r="BG90" i="15"/>
  <c r="BG91" i="15"/>
  <c r="BG92" i="15"/>
  <c r="BG93" i="15"/>
  <c r="BG94" i="15"/>
  <c r="BG95" i="15"/>
  <c r="BG96" i="15"/>
  <c r="BG97" i="15"/>
  <c r="BH86" i="15"/>
  <c r="BH87" i="15"/>
  <c r="BH88" i="15"/>
  <c r="BH89" i="15"/>
  <c r="BH90" i="15"/>
  <c r="BH91" i="15"/>
  <c r="BH92" i="15"/>
  <c r="BH93" i="15"/>
  <c r="BH94" i="15"/>
  <c r="BH95" i="15"/>
  <c r="BH96" i="15"/>
  <c r="BH97" i="15"/>
  <c r="BI86" i="15"/>
  <c r="BI87" i="15"/>
  <c r="BI88" i="15"/>
  <c r="BI89" i="15"/>
  <c r="BI90" i="15"/>
  <c r="BI91" i="15"/>
  <c r="BI92" i="15"/>
  <c r="BI93" i="15"/>
  <c r="BI94" i="15"/>
  <c r="BI95" i="15"/>
  <c r="BI96" i="15"/>
  <c r="BI97" i="15"/>
  <c r="BJ86" i="15"/>
  <c r="BJ87" i="15"/>
  <c r="BJ88" i="15"/>
  <c r="BJ89" i="15"/>
  <c r="BJ90" i="15"/>
  <c r="BJ91" i="15"/>
  <c r="BJ92" i="15"/>
  <c r="BJ93" i="15"/>
  <c r="BJ94" i="15"/>
  <c r="BJ95" i="15"/>
  <c r="BJ96" i="15"/>
  <c r="BJ97" i="15"/>
  <c r="BK86" i="15"/>
  <c r="BK87" i="15"/>
  <c r="BK88" i="15"/>
  <c r="BK89" i="15"/>
  <c r="BK90" i="15"/>
  <c r="BK91" i="15"/>
  <c r="BK92" i="15"/>
  <c r="BK93" i="15"/>
  <c r="BK94" i="15"/>
  <c r="BK95" i="15"/>
  <c r="BK96" i="15"/>
  <c r="BK97" i="15"/>
  <c r="BL86" i="15"/>
  <c r="BL87" i="15"/>
  <c r="BL88" i="15"/>
  <c r="BL89" i="15"/>
  <c r="BL90" i="15"/>
  <c r="BL91" i="15"/>
  <c r="BL92" i="15"/>
  <c r="BL93" i="15"/>
  <c r="BL94" i="15"/>
  <c r="BL95" i="15"/>
  <c r="BL96" i="15"/>
  <c r="BL97" i="15"/>
  <c r="BM86" i="15"/>
  <c r="BM87" i="15"/>
  <c r="BM88" i="15"/>
  <c r="BM89" i="15"/>
  <c r="BM90" i="15"/>
  <c r="BM91" i="15"/>
  <c r="BM92" i="15"/>
  <c r="BM93" i="15"/>
  <c r="BM94" i="15"/>
  <c r="BM95" i="15"/>
  <c r="BM96" i="15"/>
  <c r="BM97" i="15"/>
  <c r="BN86" i="15"/>
  <c r="BN87" i="15"/>
  <c r="BN88" i="15"/>
  <c r="BN89" i="15"/>
  <c r="BN90" i="15"/>
  <c r="BN91" i="15"/>
  <c r="BN92" i="15"/>
  <c r="BN93" i="15"/>
  <c r="BN94" i="15"/>
  <c r="BN95" i="15"/>
  <c r="BN96" i="15"/>
  <c r="BN97" i="15"/>
  <c r="BO86" i="15"/>
  <c r="BO87" i="15"/>
  <c r="BO88" i="15"/>
  <c r="BO89" i="15"/>
  <c r="BO90" i="15"/>
  <c r="BO91" i="15"/>
  <c r="BO92" i="15"/>
  <c r="BO93" i="15"/>
  <c r="BO94" i="15"/>
  <c r="BO95" i="15"/>
  <c r="BO96" i="15"/>
  <c r="BO97" i="15"/>
  <c r="BP86" i="15"/>
  <c r="BP87" i="15"/>
  <c r="BP88" i="15"/>
  <c r="BP89" i="15"/>
  <c r="BP90" i="15"/>
  <c r="BP91" i="15"/>
  <c r="BP92" i="15"/>
  <c r="BP93" i="15"/>
  <c r="BP94" i="15"/>
  <c r="BP95" i="15"/>
  <c r="BP96" i="15"/>
  <c r="BP97" i="15"/>
  <c r="BQ86" i="15"/>
  <c r="BQ87" i="15"/>
  <c r="BQ88" i="15"/>
  <c r="BQ89" i="15"/>
  <c r="BQ90" i="15"/>
  <c r="BQ91" i="15"/>
  <c r="BQ92" i="15"/>
  <c r="BQ93" i="15"/>
  <c r="BQ94" i="15"/>
  <c r="BQ95" i="15"/>
  <c r="BQ96" i="15"/>
  <c r="BQ97" i="15"/>
  <c r="BR86" i="15"/>
  <c r="BR87" i="15"/>
  <c r="BR88" i="15"/>
  <c r="BR89" i="15"/>
  <c r="BR90" i="15"/>
  <c r="BR91" i="15"/>
  <c r="BR92" i="15"/>
  <c r="BR93" i="15"/>
  <c r="BR94" i="15"/>
  <c r="BR95" i="15"/>
  <c r="BR96" i="15"/>
  <c r="BR97" i="15"/>
  <c r="BS86" i="15"/>
  <c r="BS87" i="15"/>
  <c r="BS88" i="15"/>
  <c r="BS89" i="15"/>
  <c r="BS90" i="15"/>
  <c r="BS91" i="15"/>
  <c r="BS92" i="15"/>
  <c r="BS93" i="15"/>
  <c r="BS94" i="15"/>
  <c r="BS95" i="15"/>
  <c r="BS96" i="15"/>
  <c r="BS97" i="15"/>
  <c r="BT86" i="15"/>
  <c r="BT87" i="15"/>
  <c r="BT88" i="15"/>
  <c r="BT89" i="15"/>
  <c r="BT90" i="15"/>
  <c r="BT91" i="15"/>
  <c r="BT92" i="15"/>
  <c r="BT93" i="15"/>
  <c r="BT94" i="15"/>
  <c r="BT95" i="15"/>
  <c r="BT96" i="15"/>
  <c r="BT97" i="15"/>
  <c r="BU86" i="15"/>
  <c r="BU87" i="15"/>
  <c r="BU88" i="15"/>
  <c r="BU89" i="15"/>
  <c r="BU90" i="15"/>
  <c r="BU91" i="15"/>
  <c r="BU92" i="15"/>
  <c r="BU93" i="15"/>
  <c r="BU94" i="15"/>
  <c r="BU95" i="15"/>
  <c r="BU96" i="15"/>
  <c r="BU97" i="15"/>
  <c r="BV86" i="15"/>
  <c r="BV87" i="15"/>
  <c r="BV88" i="15"/>
  <c r="BV89" i="15"/>
  <c r="BV90" i="15"/>
  <c r="BV91" i="15"/>
  <c r="BV92" i="15"/>
  <c r="BV93" i="15"/>
  <c r="BV94" i="15"/>
  <c r="BV95" i="15"/>
  <c r="BV96" i="15"/>
  <c r="BV97" i="15"/>
  <c r="BW86" i="15"/>
  <c r="BW87" i="15"/>
  <c r="BW88" i="15"/>
  <c r="BW89" i="15"/>
  <c r="BW90" i="15"/>
  <c r="BW91" i="15"/>
  <c r="BW92" i="15"/>
  <c r="BW93" i="15"/>
  <c r="BW94" i="15"/>
  <c r="BW95" i="15"/>
  <c r="BW96" i="15"/>
  <c r="BW97" i="15"/>
  <c r="N19" i="14"/>
  <c r="N20" i="14"/>
  <c r="M19" i="14"/>
  <c r="M20" i="14"/>
  <c r="L19" i="14"/>
  <c r="L20" i="14"/>
  <c r="K19" i="14"/>
  <c r="K20" i="14"/>
  <c r="J19" i="14"/>
  <c r="J20" i="14"/>
  <c r="I19" i="14"/>
  <c r="I20" i="14"/>
  <c r="H19" i="14"/>
  <c r="H20" i="14"/>
  <c r="G19" i="14"/>
  <c r="G20" i="14"/>
  <c r="F19" i="14"/>
  <c r="F20" i="14"/>
  <c r="E19" i="14"/>
  <c r="E20" i="14"/>
  <c r="D19" i="14"/>
  <c r="D20" i="14"/>
  <c r="C19" i="14"/>
  <c r="C20" i="14"/>
  <c r="N17" i="14"/>
  <c r="N18" i="14"/>
  <c r="M17" i="14"/>
  <c r="M18" i="14"/>
  <c r="L17" i="14"/>
  <c r="L18" i="14"/>
  <c r="K17" i="14"/>
  <c r="K18" i="14"/>
  <c r="J17" i="14"/>
  <c r="J18" i="14"/>
  <c r="I17" i="14"/>
  <c r="I18" i="14"/>
  <c r="H17" i="14"/>
  <c r="H18" i="14"/>
  <c r="G17" i="14"/>
  <c r="G18" i="14"/>
  <c r="F17" i="14"/>
  <c r="F18" i="14"/>
  <c r="E17" i="14"/>
  <c r="E18" i="14"/>
  <c r="D17" i="14"/>
  <c r="D18" i="14"/>
  <c r="C17" i="14"/>
  <c r="C18" i="14"/>
  <c r="N15" i="14"/>
  <c r="N16" i="14"/>
  <c r="M15" i="14"/>
  <c r="M16" i="14"/>
  <c r="L15" i="14"/>
  <c r="L16" i="14"/>
  <c r="K15" i="14"/>
  <c r="K16" i="14"/>
  <c r="J15" i="14"/>
  <c r="J16" i="14"/>
  <c r="I15" i="14"/>
  <c r="I16" i="14"/>
  <c r="H15" i="14"/>
  <c r="H16" i="14"/>
  <c r="G15" i="14"/>
  <c r="G16" i="14"/>
  <c r="F15" i="14"/>
  <c r="F16" i="14"/>
  <c r="E15" i="14"/>
  <c r="E16" i="14"/>
  <c r="D15" i="14"/>
  <c r="D16" i="14"/>
  <c r="C15" i="14"/>
  <c r="C16" i="14"/>
  <c r="N13" i="14"/>
  <c r="N14" i="14"/>
  <c r="M13" i="14"/>
  <c r="M14" i="14"/>
  <c r="L13" i="14"/>
  <c r="L14" i="14"/>
  <c r="K13" i="14"/>
  <c r="K14" i="14"/>
  <c r="J13" i="14"/>
  <c r="J14" i="14"/>
  <c r="I13" i="14"/>
  <c r="I14" i="14"/>
  <c r="H13" i="14"/>
  <c r="H14" i="14"/>
  <c r="G13" i="14"/>
  <c r="G14" i="14"/>
  <c r="F13" i="14"/>
  <c r="F14" i="14"/>
  <c r="E13" i="14"/>
  <c r="E14" i="14"/>
  <c r="D13" i="14"/>
  <c r="D14" i="14"/>
  <c r="C13" i="14"/>
  <c r="C14" i="14"/>
  <c r="B5" i="16"/>
  <c r="B4" i="16"/>
  <c r="B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X72" i="15"/>
  <c r="Y72" i="15"/>
  <c r="Z72" i="15"/>
  <c r="AA72" i="15"/>
  <c r="AB72" i="15"/>
  <c r="AC72" i="15"/>
  <c r="AD72" i="15"/>
  <c r="AE72" i="15"/>
  <c r="AF72" i="15"/>
  <c r="AG72" i="15"/>
  <c r="AH72" i="15"/>
  <c r="AI72" i="15"/>
  <c r="AJ72" i="15"/>
  <c r="AK72" i="15"/>
  <c r="AL72" i="15"/>
  <c r="AM72" i="15"/>
  <c r="AN72" i="15"/>
  <c r="AO72" i="15"/>
  <c r="AP72" i="15"/>
  <c r="AQ72" i="15"/>
  <c r="AR72" i="15"/>
  <c r="AS72" i="15"/>
  <c r="AT72" i="15"/>
  <c r="AU72" i="15"/>
  <c r="AV72" i="15"/>
  <c r="AW72" i="15"/>
  <c r="AX72" i="15"/>
  <c r="AY72" i="15"/>
  <c r="AZ72" i="15"/>
  <c r="BA72" i="15"/>
  <c r="BB72" i="15"/>
  <c r="BC72" i="15"/>
  <c r="BD72" i="15"/>
  <c r="BE72" i="15"/>
  <c r="BF72" i="15"/>
  <c r="BG72" i="15"/>
  <c r="BH72" i="15"/>
  <c r="BI72" i="15"/>
  <c r="BJ72" i="15"/>
  <c r="BK72" i="15"/>
  <c r="BL72" i="15"/>
  <c r="BM72" i="15"/>
  <c r="BN72" i="15"/>
  <c r="BO72" i="15"/>
  <c r="BP72" i="15"/>
  <c r="BQ72" i="15"/>
  <c r="BR72" i="15"/>
  <c r="BS72" i="15"/>
  <c r="BT72" i="15"/>
  <c r="BU72" i="15"/>
  <c r="BV72" i="15"/>
  <c r="BW72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O73" i="15"/>
  <c r="P73" i="15"/>
  <c r="Q73" i="15"/>
  <c r="R73" i="15"/>
  <c r="S73" i="15"/>
  <c r="T73" i="15"/>
  <c r="U73" i="15"/>
  <c r="V73" i="15"/>
  <c r="W73" i="15"/>
  <c r="X73" i="15"/>
  <c r="Y73" i="15"/>
  <c r="Z73" i="15"/>
  <c r="AA73" i="15"/>
  <c r="AB73" i="15"/>
  <c r="AC73" i="15"/>
  <c r="AD73" i="15"/>
  <c r="AE73" i="15"/>
  <c r="AF73" i="15"/>
  <c r="AG73" i="15"/>
  <c r="AH73" i="15"/>
  <c r="AI73" i="15"/>
  <c r="AJ73" i="15"/>
  <c r="AK73" i="15"/>
  <c r="AL73" i="15"/>
  <c r="AM73" i="15"/>
  <c r="AN73" i="15"/>
  <c r="AO73" i="15"/>
  <c r="AP73" i="15"/>
  <c r="AQ73" i="15"/>
  <c r="AR73" i="15"/>
  <c r="AS73" i="15"/>
  <c r="AT73" i="15"/>
  <c r="AU73" i="15"/>
  <c r="AV73" i="15"/>
  <c r="AW73" i="15"/>
  <c r="AX73" i="15"/>
  <c r="AY73" i="15"/>
  <c r="AZ73" i="15"/>
  <c r="BA73" i="15"/>
  <c r="BB73" i="15"/>
  <c r="BC73" i="15"/>
  <c r="BD73" i="15"/>
  <c r="BE73" i="15"/>
  <c r="BF73" i="15"/>
  <c r="BG73" i="15"/>
  <c r="BH73" i="15"/>
  <c r="BI73" i="15"/>
  <c r="BJ73" i="15"/>
  <c r="BK73" i="15"/>
  <c r="BL73" i="15"/>
  <c r="BM73" i="15"/>
  <c r="BN73" i="15"/>
  <c r="BO73" i="15"/>
  <c r="BP73" i="15"/>
  <c r="BQ73" i="15"/>
  <c r="BR73" i="15"/>
  <c r="BS73" i="15"/>
  <c r="BT73" i="15"/>
  <c r="BU73" i="15"/>
  <c r="BV73" i="15"/>
  <c r="BW73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X74" i="15"/>
  <c r="Y74" i="15"/>
  <c r="Z74" i="15"/>
  <c r="AA74" i="15"/>
  <c r="AB74" i="15"/>
  <c r="AC74" i="15"/>
  <c r="AD74" i="15"/>
  <c r="AE74" i="15"/>
  <c r="AF74" i="15"/>
  <c r="AG74" i="15"/>
  <c r="AH74" i="15"/>
  <c r="AI74" i="15"/>
  <c r="AJ74" i="15"/>
  <c r="AK74" i="15"/>
  <c r="AL74" i="15"/>
  <c r="AM74" i="15"/>
  <c r="AN74" i="15"/>
  <c r="AO74" i="15"/>
  <c r="AP74" i="15"/>
  <c r="AQ74" i="15"/>
  <c r="AR74" i="15"/>
  <c r="AS74" i="15"/>
  <c r="AT74" i="15"/>
  <c r="AU74" i="15"/>
  <c r="AV74" i="15"/>
  <c r="AW74" i="15"/>
  <c r="AX74" i="15"/>
  <c r="AY74" i="15"/>
  <c r="AZ74" i="15"/>
  <c r="BA74" i="15"/>
  <c r="BB74" i="15"/>
  <c r="BC74" i="15"/>
  <c r="BD74" i="15"/>
  <c r="BE74" i="15"/>
  <c r="BF74" i="15"/>
  <c r="BG74" i="15"/>
  <c r="BH74" i="15"/>
  <c r="BI74" i="15"/>
  <c r="BJ74" i="15"/>
  <c r="BK74" i="15"/>
  <c r="BL74" i="15"/>
  <c r="BM74" i="15"/>
  <c r="BN74" i="15"/>
  <c r="BO74" i="15"/>
  <c r="BP74" i="15"/>
  <c r="BQ74" i="15"/>
  <c r="BR74" i="15"/>
  <c r="BS74" i="15"/>
  <c r="BT74" i="15"/>
  <c r="BU74" i="15"/>
  <c r="BV74" i="15"/>
  <c r="BW74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N75" i="15"/>
  <c r="O75" i="15"/>
  <c r="P75" i="15"/>
  <c r="Q75" i="15"/>
  <c r="R75" i="15"/>
  <c r="S75" i="15"/>
  <c r="T75" i="15"/>
  <c r="U75" i="15"/>
  <c r="V75" i="15"/>
  <c r="W75" i="15"/>
  <c r="X75" i="15"/>
  <c r="Y75" i="15"/>
  <c r="Z75" i="15"/>
  <c r="AA75" i="15"/>
  <c r="AB75" i="15"/>
  <c r="AC75" i="15"/>
  <c r="AD75" i="15"/>
  <c r="AE75" i="15"/>
  <c r="AF75" i="15"/>
  <c r="AG75" i="15"/>
  <c r="AH75" i="15"/>
  <c r="AI75" i="15"/>
  <c r="AJ75" i="15"/>
  <c r="AK75" i="15"/>
  <c r="AL75" i="15"/>
  <c r="AM75" i="15"/>
  <c r="AN75" i="15"/>
  <c r="AO75" i="15"/>
  <c r="AP75" i="15"/>
  <c r="AQ75" i="15"/>
  <c r="AR75" i="15"/>
  <c r="AS75" i="15"/>
  <c r="AT75" i="15"/>
  <c r="AU75" i="15"/>
  <c r="AV75" i="15"/>
  <c r="AW75" i="15"/>
  <c r="AX75" i="15"/>
  <c r="AY75" i="15"/>
  <c r="AZ75" i="15"/>
  <c r="BA75" i="15"/>
  <c r="BB75" i="15"/>
  <c r="BC75" i="15"/>
  <c r="BD75" i="15"/>
  <c r="BE75" i="15"/>
  <c r="BF75" i="15"/>
  <c r="BG75" i="15"/>
  <c r="BH75" i="15"/>
  <c r="BI75" i="15"/>
  <c r="BJ75" i="15"/>
  <c r="BK75" i="15"/>
  <c r="BL75" i="15"/>
  <c r="BM75" i="15"/>
  <c r="BN75" i="15"/>
  <c r="BO75" i="15"/>
  <c r="BP75" i="15"/>
  <c r="BQ75" i="15"/>
  <c r="BR75" i="15"/>
  <c r="BS75" i="15"/>
  <c r="BT75" i="15"/>
  <c r="BU75" i="15"/>
  <c r="BV75" i="15"/>
  <c r="BW75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X76" i="15"/>
  <c r="Y76" i="15"/>
  <c r="Z76" i="15"/>
  <c r="AA76" i="15"/>
  <c r="AB76" i="15"/>
  <c r="AC76" i="15"/>
  <c r="AD76" i="15"/>
  <c r="AE76" i="15"/>
  <c r="AF76" i="15"/>
  <c r="AG76" i="15"/>
  <c r="AH76" i="15"/>
  <c r="AI76" i="15"/>
  <c r="AJ76" i="15"/>
  <c r="AK76" i="15"/>
  <c r="AL76" i="15"/>
  <c r="AM76" i="15"/>
  <c r="AN76" i="15"/>
  <c r="AO76" i="15"/>
  <c r="AP76" i="15"/>
  <c r="AQ76" i="15"/>
  <c r="AR76" i="15"/>
  <c r="AS76" i="15"/>
  <c r="AT76" i="15"/>
  <c r="AU76" i="15"/>
  <c r="AV76" i="15"/>
  <c r="AW76" i="15"/>
  <c r="AX76" i="15"/>
  <c r="AY76" i="15"/>
  <c r="AZ76" i="15"/>
  <c r="BA76" i="15"/>
  <c r="BB76" i="15"/>
  <c r="BC76" i="15"/>
  <c r="BD76" i="15"/>
  <c r="BE76" i="15"/>
  <c r="BF76" i="15"/>
  <c r="BG76" i="15"/>
  <c r="BH76" i="15"/>
  <c r="BI76" i="15"/>
  <c r="BJ76" i="15"/>
  <c r="BK76" i="15"/>
  <c r="BL76" i="15"/>
  <c r="BM76" i="15"/>
  <c r="BN76" i="15"/>
  <c r="BO76" i="15"/>
  <c r="BP76" i="15"/>
  <c r="BQ76" i="15"/>
  <c r="BR76" i="15"/>
  <c r="BS76" i="15"/>
  <c r="BT76" i="15"/>
  <c r="BU76" i="15"/>
  <c r="BV76" i="15"/>
  <c r="BW76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X77" i="15"/>
  <c r="Y77" i="15"/>
  <c r="Z77" i="15"/>
  <c r="AA77" i="15"/>
  <c r="AB77" i="15"/>
  <c r="AC77" i="15"/>
  <c r="AD77" i="15"/>
  <c r="AE77" i="15"/>
  <c r="AF77" i="15"/>
  <c r="AG77" i="15"/>
  <c r="AH77" i="15"/>
  <c r="AI77" i="15"/>
  <c r="AJ77" i="15"/>
  <c r="AK77" i="15"/>
  <c r="AL77" i="15"/>
  <c r="AM77" i="15"/>
  <c r="AN77" i="15"/>
  <c r="AO77" i="15"/>
  <c r="AP77" i="15"/>
  <c r="AQ77" i="15"/>
  <c r="AR77" i="15"/>
  <c r="AS77" i="15"/>
  <c r="AT77" i="15"/>
  <c r="AU77" i="15"/>
  <c r="AV77" i="15"/>
  <c r="AW77" i="15"/>
  <c r="AX77" i="15"/>
  <c r="AY77" i="15"/>
  <c r="AZ77" i="15"/>
  <c r="BA77" i="15"/>
  <c r="BB77" i="15"/>
  <c r="BC77" i="15"/>
  <c r="BD77" i="15"/>
  <c r="BE77" i="15"/>
  <c r="BF77" i="15"/>
  <c r="BG77" i="15"/>
  <c r="BH77" i="15"/>
  <c r="BI77" i="15"/>
  <c r="BJ77" i="15"/>
  <c r="BK77" i="15"/>
  <c r="BL77" i="15"/>
  <c r="BM77" i="15"/>
  <c r="BN77" i="15"/>
  <c r="BO77" i="15"/>
  <c r="BP77" i="15"/>
  <c r="BQ77" i="15"/>
  <c r="BR77" i="15"/>
  <c r="BS77" i="15"/>
  <c r="BT77" i="15"/>
  <c r="BU77" i="15"/>
  <c r="BV77" i="15"/>
  <c r="BW77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X78" i="15"/>
  <c r="Y78" i="15"/>
  <c r="Z78" i="15"/>
  <c r="AA78" i="15"/>
  <c r="AB78" i="15"/>
  <c r="AC78" i="15"/>
  <c r="AD78" i="15"/>
  <c r="AE78" i="15"/>
  <c r="AF78" i="15"/>
  <c r="AG78" i="15"/>
  <c r="AH78" i="15"/>
  <c r="AI78" i="15"/>
  <c r="AJ78" i="15"/>
  <c r="AK78" i="15"/>
  <c r="AL78" i="15"/>
  <c r="AM78" i="15"/>
  <c r="AN78" i="15"/>
  <c r="AO78" i="15"/>
  <c r="AP78" i="15"/>
  <c r="AQ78" i="15"/>
  <c r="AR78" i="15"/>
  <c r="AS78" i="15"/>
  <c r="AT78" i="15"/>
  <c r="AU78" i="15"/>
  <c r="AV78" i="15"/>
  <c r="AW78" i="15"/>
  <c r="AX78" i="15"/>
  <c r="AY78" i="15"/>
  <c r="AZ78" i="15"/>
  <c r="BA78" i="15"/>
  <c r="BB78" i="15"/>
  <c r="BC78" i="15"/>
  <c r="BD78" i="15"/>
  <c r="BE78" i="15"/>
  <c r="BF78" i="15"/>
  <c r="BG78" i="15"/>
  <c r="BH78" i="15"/>
  <c r="BI78" i="15"/>
  <c r="BJ78" i="15"/>
  <c r="BK78" i="15"/>
  <c r="BL78" i="15"/>
  <c r="BM78" i="15"/>
  <c r="BN78" i="15"/>
  <c r="BO78" i="15"/>
  <c r="BP78" i="15"/>
  <c r="BQ78" i="15"/>
  <c r="BR78" i="15"/>
  <c r="BS78" i="15"/>
  <c r="BT78" i="15"/>
  <c r="BU78" i="15"/>
  <c r="BV78" i="15"/>
  <c r="BW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X79" i="15"/>
  <c r="Y79" i="15"/>
  <c r="Z79" i="15"/>
  <c r="AA79" i="15"/>
  <c r="AB79" i="15"/>
  <c r="AC79" i="15"/>
  <c r="AD79" i="15"/>
  <c r="AE79" i="15"/>
  <c r="AF79" i="15"/>
  <c r="AG79" i="15"/>
  <c r="AH79" i="15"/>
  <c r="AI79" i="15"/>
  <c r="AJ79" i="15"/>
  <c r="AK79" i="15"/>
  <c r="AL79" i="15"/>
  <c r="AM79" i="15"/>
  <c r="AN79" i="15"/>
  <c r="AO79" i="15"/>
  <c r="AP79" i="15"/>
  <c r="AQ79" i="15"/>
  <c r="AR79" i="15"/>
  <c r="AS79" i="15"/>
  <c r="AT79" i="15"/>
  <c r="AU79" i="15"/>
  <c r="AV79" i="15"/>
  <c r="AW79" i="15"/>
  <c r="AX79" i="15"/>
  <c r="AY79" i="15"/>
  <c r="AZ79" i="15"/>
  <c r="BA79" i="15"/>
  <c r="BB79" i="15"/>
  <c r="BC79" i="15"/>
  <c r="BD79" i="15"/>
  <c r="BE79" i="15"/>
  <c r="BF79" i="15"/>
  <c r="BG79" i="15"/>
  <c r="BH79" i="15"/>
  <c r="BI79" i="15"/>
  <c r="BJ79" i="15"/>
  <c r="BK79" i="15"/>
  <c r="BL79" i="15"/>
  <c r="BM79" i="15"/>
  <c r="BN79" i="15"/>
  <c r="BO79" i="15"/>
  <c r="BP79" i="15"/>
  <c r="BQ79" i="15"/>
  <c r="BR79" i="15"/>
  <c r="BS79" i="15"/>
  <c r="BT79" i="15"/>
  <c r="BU79" i="15"/>
  <c r="BV79" i="15"/>
  <c r="BW79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X80" i="15"/>
  <c r="Y80" i="15"/>
  <c r="Z80" i="15"/>
  <c r="AA80" i="15"/>
  <c r="AB80" i="15"/>
  <c r="AC80" i="15"/>
  <c r="AD80" i="15"/>
  <c r="AE80" i="15"/>
  <c r="AF80" i="15"/>
  <c r="AG80" i="15"/>
  <c r="AH80" i="15"/>
  <c r="AI80" i="15"/>
  <c r="AJ80" i="15"/>
  <c r="AK80" i="15"/>
  <c r="AL80" i="15"/>
  <c r="AM80" i="15"/>
  <c r="AN80" i="15"/>
  <c r="AO80" i="15"/>
  <c r="AP80" i="15"/>
  <c r="AQ80" i="15"/>
  <c r="AR80" i="15"/>
  <c r="AS80" i="15"/>
  <c r="AT80" i="15"/>
  <c r="AU80" i="15"/>
  <c r="AV80" i="15"/>
  <c r="AW80" i="15"/>
  <c r="AX80" i="15"/>
  <c r="AY80" i="15"/>
  <c r="AZ80" i="15"/>
  <c r="BA80" i="15"/>
  <c r="BB80" i="15"/>
  <c r="BC80" i="15"/>
  <c r="BD80" i="15"/>
  <c r="BE80" i="15"/>
  <c r="BF80" i="15"/>
  <c r="BG80" i="15"/>
  <c r="BH80" i="15"/>
  <c r="BI80" i="15"/>
  <c r="BJ80" i="15"/>
  <c r="BK80" i="15"/>
  <c r="BL80" i="15"/>
  <c r="BM80" i="15"/>
  <c r="BN80" i="15"/>
  <c r="BO80" i="15"/>
  <c r="BP80" i="15"/>
  <c r="BQ80" i="15"/>
  <c r="BR80" i="15"/>
  <c r="BS80" i="15"/>
  <c r="BT80" i="15"/>
  <c r="BU80" i="15"/>
  <c r="BV80" i="15"/>
  <c r="BW80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AH81" i="15"/>
  <c r="AI81" i="15"/>
  <c r="AJ81" i="15"/>
  <c r="AK81" i="15"/>
  <c r="AL81" i="15"/>
  <c r="AM81" i="15"/>
  <c r="AN81" i="15"/>
  <c r="AO81" i="15"/>
  <c r="AP81" i="15"/>
  <c r="AQ81" i="15"/>
  <c r="AR81" i="15"/>
  <c r="AS81" i="15"/>
  <c r="AT81" i="15"/>
  <c r="AU81" i="15"/>
  <c r="AV81" i="15"/>
  <c r="AW81" i="15"/>
  <c r="AX81" i="15"/>
  <c r="AY81" i="15"/>
  <c r="AZ81" i="15"/>
  <c r="BA81" i="15"/>
  <c r="BB81" i="15"/>
  <c r="BC81" i="15"/>
  <c r="BD81" i="15"/>
  <c r="BE81" i="15"/>
  <c r="BF81" i="15"/>
  <c r="BG81" i="15"/>
  <c r="BH81" i="15"/>
  <c r="BI81" i="15"/>
  <c r="BJ81" i="15"/>
  <c r="BK81" i="15"/>
  <c r="BL81" i="15"/>
  <c r="BM81" i="15"/>
  <c r="BN81" i="15"/>
  <c r="BO81" i="15"/>
  <c r="BP81" i="15"/>
  <c r="BQ81" i="15"/>
  <c r="BR81" i="15"/>
  <c r="BS81" i="15"/>
  <c r="BT81" i="15"/>
  <c r="BU81" i="15"/>
  <c r="BV81" i="15"/>
  <c r="BW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AH82" i="15"/>
  <c r="AI82" i="15"/>
  <c r="AJ82" i="15"/>
  <c r="AK82" i="15"/>
  <c r="AL82" i="15"/>
  <c r="AM82" i="15"/>
  <c r="AN82" i="15"/>
  <c r="AO82" i="15"/>
  <c r="AP82" i="15"/>
  <c r="AQ82" i="15"/>
  <c r="AR82" i="15"/>
  <c r="AS82" i="15"/>
  <c r="AT82" i="15"/>
  <c r="AU82" i="15"/>
  <c r="AV82" i="15"/>
  <c r="AW82" i="15"/>
  <c r="AX82" i="15"/>
  <c r="AY82" i="15"/>
  <c r="AZ82" i="15"/>
  <c r="BA82" i="15"/>
  <c r="BB82" i="15"/>
  <c r="BC82" i="15"/>
  <c r="BD82" i="15"/>
  <c r="BE82" i="15"/>
  <c r="BF82" i="15"/>
  <c r="BG82" i="15"/>
  <c r="BH82" i="15"/>
  <c r="BI82" i="15"/>
  <c r="BJ82" i="15"/>
  <c r="BK82" i="15"/>
  <c r="BL82" i="15"/>
  <c r="BM82" i="15"/>
  <c r="BN82" i="15"/>
  <c r="BO82" i="15"/>
  <c r="BP82" i="15"/>
  <c r="BQ82" i="15"/>
  <c r="BR82" i="15"/>
  <c r="BS82" i="15"/>
  <c r="BT82" i="15"/>
  <c r="BU82" i="15"/>
  <c r="BV82" i="15"/>
  <c r="BW82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AH83" i="15"/>
  <c r="AI83" i="15"/>
  <c r="AJ83" i="15"/>
  <c r="AK83" i="15"/>
  <c r="AL83" i="15"/>
  <c r="AM83" i="15"/>
  <c r="AN83" i="15"/>
  <c r="AO83" i="15"/>
  <c r="AP83" i="15"/>
  <c r="AQ83" i="15"/>
  <c r="AR83" i="15"/>
  <c r="AS83" i="15"/>
  <c r="AT83" i="15"/>
  <c r="AU83" i="15"/>
  <c r="AV83" i="15"/>
  <c r="AW83" i="15"/>
  <c r="AX83" i="15"/>
  <c r="AY83" i="15"/>
  <c r="AZ83" i="15"/>
  <c r="BA83" i="15"/>
  <c r="BB83" i="15"/>
  <c r="BC83" i="15"/>
  <c r="BD83" i="15"/>
  <c r="BE83" i="15"/>
  <c r="BF83" i="15"/>
  <c r="BG83" i="15"/>
  <c r="BH83" i="15"/>
  <c r="BI83" i="15"/>
  <c r="BJ83" i="15"/>
  <c r="BK83" i="15"/>
  <c r="BL83" i="15"/>
  <c r="BM83" i="15"/>
  <c r="BN83" i="15"/>
  <c r="BO83" i="15"/>
  <c r="BP83" i="15"/>
  <c r="BQ83" i="15"/>
  <c r="BR83" i="15"/>
  <c r="BS83" i="15"/>
  <c r="BT83" i="15"/>
  <c r="BU83" i="15"/>
  <c r="BV83" i="15"/>
  <c r="BW83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Z84" i="15"/>
  <c r="AA84" i="15"/>
  <c r="AB84" i="15"/>
  <c r="AC84" i="15"/>
  <c r="AD84" i="15"/>
  <c r="AE84" i="15"/>
  <c r="AF84" i="15"/>
  <c r="AG84" i="15"/>
  <c r="AH84" i="15"/>
  <c r="AI84" i="15"/>
  <c r="AJ84" i="15"/>
  <c r="AK84" i="15"/>
  <c r="AL84" i="15"/>
  <c r="AM84" i="15"/>
  <c r="AN84" i="15"/>
  <c r="AO84" i="15"/>
  <c r="AP84" i="15"/>
  <c r="AQ84" i="15"/>
  <c r="AR84" i="15"/>
  <c r="AS84" i="15"/>
  <c r="AT84" i="15"/>
  <c r="AU84" i="15"/>
  <c r="AV84" i="15"/>
  <c r="AW84" i="15"/>
  <c r="AX84" i="15"/>
  <c r="AY84" i="15"/>
  <c r="AZ84" i="15"/>
  <c r="BA84" i="15"/>
  <c r="BB84" i="15"/>
  <c r="BC84" i="15"/>
  <c r="BD84" i="15"/>
  <c r="BE84" i="15"/>
  <c r="BF84" i="15"/>
  <c r="BG84" i="15"/>
  <c r="BH84" i="15"/>
  <c r="BI84" i="15"/>
  <c r="BJ84" i="15"/>
  <c r="BK84" i="15"/>
  <c r="BL84" i="15"/>
  <c r="BM84" i="15"/>
  <c r="BN84" i="15"/>
  <c r="BO84" i="15"/>
  <c r="BP84" i="15"/>
  <c r="BQ84" i="15"/>
  <c r="BR84" i="15"/>
  <c r="BS84" i="15"/>
  <c r="BT84" i="15"/>
  <c r="BU84" i="15"/>
  <c r="BV84" i="15"/>
  <c r="BW84" i="15"/>
  <c r="B85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X85" i="15"/>
  <c r="Y85" i="15"/>
  <c r="Z85" i="15"/>
  <c r="AA85" i="15"/>
  <c r="AB85" i="15"/>
  <c r="AC85" i="15"/>
  <c r="AD85" i="15"/>
  <c r="AE85" i="15"/>
  <c r="AF85" i="15"/>
  <c r="AG85" i="15"/>
  <c r="AH85" i="15"/>
  <c r="AI85" i="15"/>
  <c r="AJ85" i="15"/>
  <c r="AK85" i="15"/>
  <c r="AL85" i="15"/>
  <c r="AM85" i="15"/>
  <c r="AN85" i="15"/>
  <c r="AO85" i="15"/>
  <c r="AP85" i="15"/>
  <c r="AQ85" i="15"/>
  <c r="AR85" i="15"/>
  <c r="AS85" i="15"/>
  <c r="AT85" i="15"/>
  <c r="AU85" i="15"/>
  <c r="AV85" i="15"/>
  <c r="AW85" i="15"/>
  <c r="AX85" i="15"/>
  <c r="AY85" i="15"/>
  <c r="AZ85" i="15"/>
  <c r="BA85" i="15"/>
  <c r="BB85" i="15"/>
  <c r="BC85" i="15"/>
  <c r="BD85" i="15"/>
  <c r="BE85" i="15"/>
  <c r="BF85" i="15"/>
  <c r="BG85" i="15"/>
  <c r="BH85" i="15"/>
  <c r="BI85" i="15"/>
  <c r="BJ85" i="15"/>
  <c r="BK85" i="15"/>
  <c r="BL85" i="15"/>
  <c r="BM85" i="15"/>
  <c r="BN85" i="15"/>
  <c r="BO85" i="15"/>
  <c r="BP85" i="15"/>
  <c r="BQ85" i="15"/>
  <c r="BR85" i="15"/>
  <c r="BS85" i="15"/>
  <c r="BT85" i="15"/>
  <c r="BU85" i="15"/>
  <c r="BV85" i="15"/>
  <c r="BW85" i="15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AP3" i="15"/>
  <c r="AQ3" i="15"/>
  <c r="AR3" i="15"/>
  <c r="AS3" i="15"/>
  <c r="AT3" i="15"/>
  <c r="AU3" i="15"/>
  <c r="AV3" i="15"/>
  <c r="AW3" i="15"/>
  <c r="AX3" i="15"/>
  <c r="AY3" i="15"/>
  <c r="AZ3" i="15"/>
  <c r="BA3" i="15"/>
  <c r="BB3" i="15"/>
  <c r="BC3" i="15"/>
  <c r="BD3" i="15"/>
  <c r="BE3" i="15"/>
  <c r="BF3" i="15"/>
  <c r="BG3" i="15"/>
  <c r="BH3" i="15"/>
  <c r="BI3" i="15"/>
  <c r="BJ3" i="15"/>
  <c r="BK3" i="15"/>
  <c r="BL3" i="15"/>
  <c r="BM3" i="15"/>
  <c r="BN3" i="15"/>
  <c r="BO3" i="15"/>
  <c r="BP3" i="15"/>
  <c r="BQ3" i="15"/>
  <c r="BR3" i="15"/>
  <c r="BS3" i="15"/>
  <c r="BT3" i="15"/>
  <c r="BU3" i="15"/>
  <c r="BV3" i="15"/>
  <c r="BW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AJ4" i="15"/>
  <c r="AK4" i="15"/>
  <c r="AL4" i="15"/>
  <c r="AM4" i="15"/>
  <c r="AN4" i="15"/>
  <c r="AO4" i="15"/>
  <c r="AP4" i="15"/>
  <c r="AQ4" i="15"/>
  <c r="AR4" i="15"/>
  <c r="AS4" i="15"/>
  <c r="AT4" i="15"/>
  <c r="AU4" i="15"/>
  <c r="AV4" i="15"/>
  <c r="AW4" i="15"/>
  <c r="AX4" i="15"/>
  <c r="AY4" i="15"/>
  <c r="AZ4" i="15"/>
  <c r="BA4" i="15"/>
  <c r="BB4" i="15"/>
  <c r="BC4" i="15"/>
  <c r="BD4" i="15"/>
  <c r="BE4" i="15"/>
  <c r="BF4" i="15"/>
  <c r="BG4" i="15"/>
  <c r="BH4" i="15"/>
  <c r="BI4" i="15"/>
  <c r="BJ4" i="15"/>
  <c r="BK4" i="15"/>
  <c r="BL4" i="15"/>
  <c r="BM4" i="15"/>
  <c r="BN4" i="15"/>
  <c r="BO4" i="15"/>
  <c r="BP4" i="15"/>
  <c r="BQ4" i="15"/>
  <c r="BR4" i="15"/>
  <c r="BS4" i="15"/>
  <c r="BT4" i="15"/>
  <c r="BU4" i="15"/>
  <c r="BV4" i="15"/>
  <c r="BW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AL5" i="15"/>
  <c r="AM5" i="15"/>
  <c r="AN5" i="15"/>
  <c r="AO5" i="15"/>
  <c r="AP5" i="15"/>
  <c r="AQ5" i="15"/>
  <c r="AR5" i="15"/>
  <c r="AS5" i="15"/>
  <c r="AT5" i="15"/>
  <c r="AU5" i="15"/>
  <c r="AV5" i="15"/>
  <c r="AW5" i="15"/>
  <c r="AX5" i="15"/>
  <c r="AY5" i="15"/>
  <c r="AZ5" i="15"/>
  <c r="BA5" i="15"/>
  <c r="BB5" i="15"/>
  <c r="BC5" i="15"/>
  <c r="BD5" i="15"/>
  <c r="BE5" i="15"/>
  <c r="BF5" i="15"/>
  <c r="BG5" i="15"/>
  <c r="BH5" i="15"/>
  <c r="BI5" i="15"/>
  <c r="BJ5" i="15"/>
  <c r="BK5" i="15"/>
  <c r="BL5" i="15"/>
  <c r="BM5" i="15"/>
  <c r="BN5" i="15"/>
  <c r="BO5" i="15"/>
  <c r="BP5" i="15"/>
  <c r="BQ5" i="15"/>
  <c r="BR5" i="15"/>
  <c r="BS5" i="15"/>
  <c r="BT5" i="15"/>
  <c r="BU5" i="15"/>
  <c r="BV5" i="15"/>
  <c r="BW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Q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H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BV6" i="15"/>
  <c r="BW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Y7" i="15"/>
  <c r="AZ7" i="15"/>
  <c r="BA7" i="15"/>
  <c r="BB7" i="15"/>
  <c r="BC7" i="15"/>
  <c r="BD7" i="15"/>
  <c r="BE7" i="15"/>
  <c r="BF7" i="15"/>
  <c r="BG7" i="15"/>
  <c r="BH7" i="15"/>
  <c r="BI7" i="15"/>
  <c r="BJ7" i="15"/>
  <c r="BK7" i="15"/>
  <c r="BL7" i="15"/>
  <c r="BM7" i="15"/>
  <c r="BN7" i="15"/>
  <c r="BO7" i="15"/>
  <c r="BP7" i="15"/>
  <c r="BQ7" i="15"/>
  <c r="BR7" i="15"/>
  <c r="BS7" i="15"/>
  <c r="BT7" i="15"/>
  <c r="BU7" i="15"/>
  <c r="BV7" i="15"/>
  <c r="BW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BB8" i="15"/>
  <c r="BC8" i="15"/>
  <c r="BD8" i="15"/>
  <c r="BE8" i="15"/>
  <c r="BF8" i="15"/>
  <c r="BG8" i="15"/>
  <c r="BH8" i="15"/>
  <c r="BI8" i="15"/>
  <c r="BJ8" i="15"/>
  <c r="BK8" i="15"/>
  <c r="BL8" i="15"/>
  <c r="BM8" i="15"/>
  <c r="BN8" i="15"/>
  <c r="BO8" i="15"/>
  <c r="BP8" i="15"/>
  <c r="BQ8" i="15"/>
  <c r="BR8" i="15"/>
  <c r="BS8" i="15"/>
  <c r="BT8" i="15"/>
  <c r="BU8" i="15"/>
  <c r="BV8" i="15"/>
  <c r="BW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J9" i="15"/>
  <c r="AK9" i="15"/>
  <c r="AL9" i="15"/>
  <c r="AM9" i="15"/>
  <c r="AN9" i="15"/>
  <c r="AO9" i="15"/>
  <c r="AP9" i="15"/>
  <c r="AQ9" i="15"/>
  <c r="AR9" i="15"/>
  <c r="AS9" i="15"/>
  <c r="AT9" i="15"/>
  <c r="AU9" i="15"/>
  <c r="AV9" i="15"/>
  <c r="AW9" i="15"/>
  <c r="AX9" i="15"/>
  <c r="AY9" i="15"/>
  <c r="AZ9" i="15"/>
  <c r="BA9" i="15"/>
  <c r="BB9" i="15"/>
  <c r="BC9" i="15"/>
  <c r="BD9" i="15"/>
  <c r="BE9" i="15"/>
  <c r="BF9" i="15"/>
  <c r="BG9" i="15"/>
  <c r="BH9" i="15"/>
  <c r="BI9" i="15"/>
  <c r="BJ9" i="15"/>
  <c r="BK9" i="15"/>
  <c r="BL9" i="15"/>
  <c r="BM9" i="15"/>
  <c r="BN9" i="15"/>
  <c r="BO9" i="15"/>
  <c r="BP9" i="15"/>
  <c r="BQ9" i="15"/>
  <c r="BR9" i="15"/>
  <c r="BS9" i="15"/>
  <c r="BT9" i="15"/>
  <c r="BU9" i="15"/>
  <c r="BV9" i="15"/>
  <c r="BW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BW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BW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BW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BW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BW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BW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BW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BW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BW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BW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BW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BW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BW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BW25" i="15"/>
  <c r="B26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BW26" i="15"/>
  <c r="B27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BW27" i="15"/>
  <c r="B28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BW28" i="15"/>
  <c r="B29" i="15"/>
  <c r="C29" i="15"/>
  <c r="D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BW29" i="15"/>
  <c r="B30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BW30" i="15"/>
  <c r="B31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BW31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BW32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BW33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BW34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BW35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BW36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BW37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BW38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BW39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BW40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BW41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BW42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BW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BW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BW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BW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V47" i="15"/>
  <c r="W47" i="15"/>
  <c r="X47" i="15"/>
  <c r="Y47" i="15"/>
  <c r="Z47" i="15"/>
  <c r="AA47" i="15"/>
  <c r="AB47" i="15"/>
  <c r="AC47" i="15"/>
  <c r="AD47" i="15"/>
  <c r="AE47" i="15"/>
  <c r="AF47" i="15"/>
  <c r="AG47" i="15"/>
  <c r="AH47" i="15"/>
  <c r="AI47" i="15"/>
  <c r="AJ47" i="15"/>
  <c r="AK47" i="15"/>
  <c r="AL47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BA47" i="15"/>
  <c r="BB47" i="15"/>
  <c r="BC47" i="15"/>
  <c r="BD47" i="15"/>
  <c r="BE47" i="15"/>
  <c r="BF47" i="15"/>
  <c r="BG47" i="15"/>
  <c r="BH47" i="15"/>
  <c r="BI47" i="15"/>
  <c r="BJ47" i="15"/>
  <c r="BK47" i="15"/>
  <c r="BL47" i="15"/>
  <c r="BM47" i="15"/>
  <c r="BN47" i="15"/>
  <c r="BO47" i="15"/>
  <c r="BP47" i="15"/>
  <c r="BQ47" i="15"/>
  <c r="BR47" i="15"/>
  <c r="BS47" i="15"/>
  <c r="BT47" i="15"/>
  <c r="BU47" i="15"/>
  <c r="BV47" i="15"/>
  <c r="BW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V48" i="15"/>
  <c r="W48" i="15"/>
  <c r="X48" i="15"/>
  <c r="Y48" i="15"/>
  <c r="Z48" i="15"/>
  <c r="AA48" i="15"/>
  <c r="AB48" i="15"/>
  <c r="AC48" i="15"/>
  <c r="AD48" i="15"/>
  <c r="AE48" i="15"/>
  <c r="AF48" i="15"/>
  <c r="AG48" i="15"/>
  <c r="AH48" i="15"/>
  <c r="AI48" i="15"/>
  <c r="AJ48" i="15"/>
  <c r="AK48" i="15"/>
  <c r="AL48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BA48" i="15"/>
  <c r="BB48" i="15"/>
  <c r="BC48" i="15"/>
  <c r="BD48" i="15"/>
  <c r="BE48" i="15"/>
  <c r="BF48" i="15"/>
  <c r="BG48" i="15"/>
  <c r="BH48" i="15"/>
  <c r="BI48" i="15"/>
  <c r="BJ48" i="15"/>
  <c r="BK48" i="15"/>
  <c r="BL48" i="15"/>
  <c r="BM48" i="15"/>
  <c r="BN48" i="15"/>
  <c r="BO48" i="15"/>
  <c r="BP48" i="15"/>
  <c r="BQ48" i="15"/>
  <c r="BR48" i="15"/>
  <c r="BS48" i="15"/>
  <c r="BT48" i="15"/>
  <c r="BU48" i="15"/>
  <c r="BV48" i="15"/>
  <c r="BW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BA49" i="15"/>
  <c r="BB49" i="15"/>
  <c r="BC49" i="15"/>
  <c r="BD49" i="15"/>
  <c r="BE49" i="15"/>
  <c r="BF49" i="15"/>
  <c r="BG49" i="15"/>
  <c r="BH49" i="15"/>
  <c r="BI49" i="15"/>
  <c r="BJ49" i="15"/>
  <c r="BK49" i="15"/>
  <c r="BL49" i="15"/>
  <c r="BM49" i="15"/>
  <c r="BN49" i="15"/>
  <c r="BO49" i="15"/>
  <c r="BP49" i="15"/>
  <c r="BQ49" i="15"/>
  <c r="BR49" i="15"/>
  <c r="BS49" i="15"/>
  <c r="BT49" i="15"/>
  <c r="BU49" i="15"/>
  <c r="BV49" i="15"/>
  <c r="BW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O50" i="15"/>
  <c r="P50" i="15"/>
  <c r="Q50" i="15"/>
  <c r="R50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AH50" i="15"/>
  <c r="AI50" i="15"/>
  <c r="AJ50" i="15"/>
  <c r="AK50" i="15"/>
  <c r="AL50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BA50" i="15"/>
  <c r="BB50" i="15"/>
  <c r="BC50" i="15"/>
  <c r="BD50" i="15"/>
  <c r="BE50" i="15"/>
  <c r="BF50" i="15"/>
  <c r="BG50" i="15"/>
  <c r="BH50" i="15"/>
  <c r="BI50" i="15"/>
  <c r="BJ50" i="15"/>
  <c r="BK50" i="15"/>
  <c r="BL50" i="15"/>
  <c r="BM50" i="15"/>
  <c r="BN50" i="15"/>
  <c r="BO50" i="15"/>
  <c r="BP50" i="15"/>
  <c r="BQ50" i="15"/>
  <c r="BR50" i="15"/>
  <c r="BS50" i="15"/>
  <c r="BT50" i="15"/>
  <c r="BU50" i="15"/>
  <c r="BV50" i="15"/>
  <c r="BW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O51" i="15"/>
  <c r="P51" i="15"/>
  <c r="Q51" i="15"/>
  <c r="R51" i="15"/>
  <c r="S51" i="15"/>
  <c r="T51" i="15"/>
  <c r="U51" i="15"/>
  <c r="V51" i="15"/>
  <c r="W51" i="15"/>
  <c r="X51" i="15"/>
  <c r="Y51" i="15"/>
  <c r="Z51" i="15"/>
  <c r="AA51" i="15"/>
  <c r="AB51" i="15"/>
  <c r="AC51" i="15"/>
  <c r="AD51" i="15"/>
  <c r="AE51" i="15"/>
  <c r="AF51" i="15"/>
  <c r="AG51" i="15"/>
  <c r="AH51" i="15"/>
  <c r="AI51" i="15"/>
  <c r="AJ51" i="15"/>
  <c r="AK51" i="15"/>
  <c r="AL51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BA51" i="15"/>
  <c r="BB51" i="15"/>
  <c r="BC51" i="15"/>
  <c r="BD51" i="15"/>
  <c r="BE51" i="15"/>
  <c r="BF51" i="15"/>
  <c r="BG51" i="15"/>
  <c r="BH51" i="15"/>
  <c r="BI51" i="15"/>
  <c r="BJ51" i="15"/>
  <c r="BK51" i="15"/>
  <c r="BL51" i="15"/>
  <c r="BM51" i="15"/>
  <c r="BN51" i="15"/>
  <c r="BO51" i="15"/>
  <c r="BP51" i="15"/>
  <c r="BQ51" i="15"/>
  <c r="BR51" i="15"/>
  <c r="BS51" i="15"/>
  <c r="BT51" i="15"/>
  <c r="BU51" i="15"/>
  <c r="BV51" i="15"/>
  <c r="BW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O52" i="15"/>
  <c r="P52" i="15"/>
  <c r="Q52" i="15"/>
  <c r="R52" i="15"/>
  <c r="S52" i="15"/>
  <c r="T52" i="15"/>
  <c r="U52" i="15"/>
  <c r="V52" i="15"/>
  <c r="W52" i="15"/>
  <c r="X52" i="15"/>
  <c r="Y52" i="15"/>
  <c r="Z52" i="15"/>
  <c r="AA52" i="15"/>
  <c r="AB52" i="15"/>
  <c r="AC52" i="15"/>
  <c r="AD52" i="15"/>
  <c r="AE52" i="15"/>
  <c r="AF52" i="15"/>
  <c r="AG52" i="15"/>
  <c r="AH52" i="15"/>
  <c r="AI52" i="15"/>
  <c r="AJ52" i="15"/>
  <c r="AK52" i="15"/>
  <c r="AL52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BA52" i="15"/>
  <c r="BB52" i="15"/>
  <c r="BC52" i="15"/>
  <c r="BD52" i="15"/>
  <c r="BE52" i="15"/>
  <c r="BF52" i="15"/>
  <c r="BG52" i="15"/>
  <c r="BH52" i="15"/>
  <c r="BI52" i="15"/>
  <c r="BJ52" i="15"/>
  <c r="BK52" i="15"/>
  <c r="BL52" i="15"/>
  <c r="BM52" i="15"/>
  <c r="BN52" i="15"/>
  <c r="BO52" i="15"/>
  <c r="BP52" i="15"/>
  <c r="BQ52" i="15"/>
  <c r="BR52" i="15"/>
  <c r="BS52" i="15"/>
  <c r="BT52" i="15"/>
  <c r="BU52" i="15"/>
  <c r="BV52" i="15"/>
  <c r="BW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X53" i="15"/>
  <c r="Y53" i="15"/>
  <c r="Z53" i="15"/>
  <c r="AA53" i="15"/>
  <c r="AB53" i="15"/>
  <c r="AC53" i="15"/>
  <c r="AD53" i="15"/>
  <c r="AE53" i="15"/>
  <c r="AF53" i="15"/>
  <c r="AG53" i="15"/>
  <c r="AH53" i="15"/>
  <c r="AI53" i="15"/>
  <c r="AJ53" i="15"/>
  <c r="AK53" i="15"/>
  <c r="AL53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BA53" i="15"/>
  <c r="BB53" i="15"/>
  <c r="BC53" i="15"/>
  <c r="BD53" i="15"/>
  <c r="BE53" i="15"/>
  <c r="BF53" i="15"/>
  <c r="BG53" i="15"/>
  <c r="BH53" i="15"/>
  <c r="BI53" i="15"/>
  <c r="BJ53" i="15"/>
  <c r="BK53" i="15"/>
  <c r="BL53" i="15"/>
  <c r="BM53" i="15"/>
  <c r="BN53" i="15"/>
  <c r="BO53" i="15"/>
  <c r="BP53" i="15"/>
  <c r="BQ53" i="15"/>
  <c r="BR53" i="15"/>
  <c r="BS53" i="15"/>
  <c r="BT53" i="15"/>
  <c r="BU53" i="15"/>
  <c r="BV53" i="15"/>
  <c r="BW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I54" i="15"/>
  <c r="AJ54" i="15"/>
  <c r="AK54" i="15"/>
  <c r="AL54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BA54" i="15"/>
  <c r="BB54" i="15"/>
  <c r="BC54" i="15"/>
  <c r="BD54" i="15"/>
  <c r="BE54" i="15"/>
  <c r="BF54" i="15"/>
  <c r="BG54" i="15"/>
  <c r="BH54" i="15"/>
  <c r="BI54" i="15"/>
  <c r="BJ54" i="15"/>
  <c r="BK54" i="15"/>
  <c r="BL54" i="15"/>
  <c r="BM54" i="15"/>
  <c r="BN54" i="15"/>
  <c r="BO54" i="15"/>
  <c r="BP54" i="15"/>
  <c r="BQ54" i="15"/>
  <c r="BR54" i="15"/>
  <c r="BS54" i="15"/>
  <c r="BT54" i="15"/>
  <c r="BU54" i="15"/>
  <c r="BV54" i="15"/>
  <c r="BW54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X55" i="15"/>
  <c r="Y55" i="15"/>
  <c r="Z55" i="15"/>
  <c r="AA55" i="15"/>
  <c r="AB55" i="15"/>
  <c r="AC55" i="15"/>
  <c r="AD55" i="15"/>
  <c r="AE55" i="15"/>
  <c r="AF55" i="15"/>
  <c r="AG55" i="15"/>
  <c r="AH55" i="15"/>
  <c r="AI55" i="15"/>
  <c r="AJ55" i="15"/>
  <c r="AK55" i="15"/>
  <c r="AL55" i="15"/>
  <c r="AM55" i="15"/>
  <c r="AN55" i="15"/>
  <c r="AO55" i="15"/>
  <c r="AP55" i="15"/>
  <c r="AQ55" i="15"/>
  <c r="AR55" i="15"/>
  <c r="AS55" i="15"/>
  <c r="AT55" i="15"/>
  <c r="AU55" i="15"/>
  <c r="AV55" i="15"/>
  <c r="AW55" i="15"/>
  <c r="AX55" i="15"/>
  <c r="AY55" i="15"/>
  <c r="AZ55" i="15"/>
  <c r="BA55" i="15"/>
  <c r="BB55" i="15"/>
  <c r="BC55" i="15"/>
  <c r="BD55" i="15"/>
  <c r="BE55" i="15"/>
  <c r="BF55" i="15"/>
  <c r="BG55" i="15"/>
  <c r="BH55" i="15"/>
  <c r="BI55" i="15"/>
  <c r="BJ55" i="15"/>
  <c r="BK55" i="15"/>
  <c r="BL55" i="15"/>
  <c r="BM55" i="15"/>
  <c r="BN55" i="15"/>
  <c r="BO55" i="15"/>
  <c r="BP55" i="15"/>
  <c r="BQ55" i="15"/>
  <c r="BR55" i="15"/>
  <c r="BS55" i="15"/>
  <c r="BT55" i="15"/>
  <c r="BU55" i="15"/>
  <c r="BV55" i="15"/>
  <c r="BW55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O56" i="15"/>
  <c r="P56" i="15"/>
  <c r="Q56" i="15"/>
  <c r="R56" i="15"/>
  <c r="S56" i="15"/>
  <c r="T56" i="15"/>
  <c r="U56" i="15"/>
  <c r="V56" i="15"/>
  <c r="W56" i="15"/>
  <c r="X56" i="15"/>
  <c r="Y56" i="15"/>
  <c r="Z56" i="15"/>
  <c r="AA56" i="15"/>
  <c r="AB56" i="15"/>
  <c r="AC56" i="15"/>
  <c r="AD56" i="15"/>
  <c r="AE56" i="15"/>
  <c r="AF56" i="15"/>
  <c r="AG56" i="15"/>
  <c r="AH56" i="15"/>
  <c r="AI56" i="15"/>
  <c r="AJ56" i="15"/>
  <c r="AK56" i="15"/>
  <c r="AL56" i="15"/>
  <c r="AM56" i="15"/>
  <c r="AN56" i="15"/>
  <c r="AO56" i="15"/>
  <c r="AP56" i="15"/>
  <c r="AQ56" i="15"/>
  <c r="AR56" i="15"/>
  <c r="AS56" i="15"/>
  <c r="AT56" i="15"/>
  <c r="AU56" i="15"/>
  <c r="AV56" i="15"/>
  <c r="AW56" i="15"/>
  <c r="AX56" i="15"/>
  <c r="AY56" i="15"/>
  <c r="AZ56" i="15"/>
  <c r="BA56" i="15"/>
  <c r="BB56" i="15"/>
  <c r="BC56" i="15"/>
  <c r="BD56" i="15"/>
  <c r="BE56" i="15"/>
  <c r="BF56" i="15"/>
  <c r="BG56" i="15"/>
  <c r="BH56" i="15"/>
  <c r="BI56" i="15"/>
  <c r="BJ56" i="15"/>
  <c r="BK56" i="15"/>
  <c r="BL56" i="15"/>
  <c r="BM56" i="15"/>
  <c r="BN56" i="15"/>
  <c r="BO56" i="15"/>
  <c r="BP56" i="15"/>
  <c r="BQ56" i="15"/>
  <c r="BR56" i="15"/>
  <c r="BS56" i="15"/>
  <c r="BT56" i="15"/>
  <c r="BU56" i="15"/>
  <c r="BV56" i="15"/>
  <c r="BW56" i="15"/>
  <c r="B57" i="15"/>
  <c r="C57" i="15"/>
  <c r="D57" i="15"/>
  <c r="E57" i="15"/>
  <c r="F57" i="15"/>
  <c r="G57" i="15"/>
  <c r="H57" i="15"/>
  <c r="I57" i="15"/>
  <c r="J57" i="15"/>
  <c r="K57" i="15"/>
  <c r="L57" i="15"/>
  <c r="M57" i="15"/>
  <c r="N57" i="15"/>
  <c r="O57" i="15"/>
  <c r="P57" i="15"/>
  <c r="Q57" i="15"/>
  <c r="R57" i="15"/>
  <c r="S57" i="15"/>
  <c r="T57" i="15"/>
  <c r="U57" i="15"/>
  <c r="V57" i="15"/>
  <c r="W57" i="15"/>
  <c r="X57" i="15"/>
  <c r="Y57" i="15"/>
  <c r="Z57" i="15"/>
  <c r="AA57" i="15"/>
  <c r="AB57" i="15"/>
  <c r="AC57" i="15"/>
  <c r="AD57" i="15"/>
  <c r="AE57" i="15"/>
  <c r="AF57" i="15"/>
  <c r="AG57" i="15"/>
  <c r="AH57" i="15"/>
  <c r="AI57" i="15"/>
  <c r="AJ57" i="15"/>
  <c r="AK57" i="15"/>
  <c r="AL57" i="15"/>
  <c r="AM57" i="15"/>
  <c r="AN57" i="15"/>
  <c r="AO57" i="15"/>
  <c r="AP57" i="15"/>
  <c r="AQ57" i="15"/>
  <c r="AR57" i="15"/>
  <c r="AS57" i="15"/>
  <c r="AT57" i="15"/>
  <c r="AU57" i="15"/>
  <c r="AV57" i="15"/>
  <c r="AW57" i="15"/>
  <c r="AX57" i="15"/>
  <c r="AY57" i="15"/>
  <c r="AZ57" i="15"/>
  <c r="BA57" i="15"/>
  <c r="BB57" i="15"/>
  <c r="BC57" i="15"/>
  <c r="BD57" i="15"/>
  <c r="BE57" i="15"/>
  <c r="BF57" i="15"/>
  <c r="BG57" i="15"/>
  <c r="BH57" i="15"/>
  <c r="BI57" i="15"/>
  <c r="BJ57" i="15"/>
  <c r="BK57" i="15"/>
  <c r="BL57" i="15"/>
  <c r="BM57" i="15"/>
  <c r="BN57" i="15"/>
  <c r="BO57" i="15"/>
  <c r="BP57" i="15"/>
  <c r="BQ57" i="15"/>
  <c r="BR57" i="15"/>
  <c r="BS57" i="15"/>
  <c r="BT57" i="15"/>
  <c r="BU57" i="15"/>
  <c r="BV57" i="15"/>
  <c r="BW57" i="15"/>
  <c r="B58" i="15"/>
  <c r="C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X58" i="15"/>
  <c r="Y58" i="15"/>
  <c r="Z58" i="15"/>
  <c r="AA58" i="15"/>
  <c r="AB58" i="15"/>
  <c r="AC58" i="15"/>
  <c r="AD58" i="15"/>
  <c r="AE58" i="15"/>
  <c r="AF58" i="15"/>
  <c r="AG58" i="15"/>
  <c r="AH58" i="15"/>
  <c r="AI58" i="15"/>
  <c r="AJ58" i="15"/>
  <c r="AK58" i="15"/>
  <c r="AL58" i="15"/>
  <c r="AM58" i="15"/>
  <c r="AN58" i="15"/>
  <c r="AO58" i="15"/>
  <c r="AP58" i="15"/>
  <c r="AQ58" i="15"/>
  <c r="AR58" i="15"/>
  <c r="AS58" i="15"/>
  <c r="AT58" i="15"/>
  <c r="AU58" i="15"/>
  <c r="AV58" i="15"/>
  <c r="AW58" i="15"/>
  <c r="AX58" i="15"/>
  <c r="AY58" i="15"/>
  <c r="AZ58" i="15"/>
  <c r="BA58" i="15"/>
  <c r="BB58" i="15"/>
  <c r="BC58" i="15"/>
  <c r="BD58" i="15"/>
  <c r="BE58" i="15"/>
  <c r="BF58" i="15"/>
  <c r="BG58" i="15"/>
  <c r="BH58" i="15"/>
  <c r="BI58" i="15"/>
  <c r="BJ58" i="15"/>
  <c r="BK58" i="15"/>
  <c r="BL58" i="15"/>
  <c r="BM58" i="15"/>
  <c r="BN58" i="15"/>
  <c r="BO58" i="15"/>
  <c r="BP58" i="15"/>
  <c r="BQ58" i="15"/>
  <c r="BR58" i="15"/>
  <c r="BS58" i="15"/>
  <c r="BT58" i="15"/>
  <c r="BU58" i="15"/>
  <c r="BV58" i="15"/>
  <c r="BW58" i="15"/>
  <c r="B59" i="15"/>
  <c r="C59" i="15"/>
  <c r="D59" i="15"/>
  <c r="E59" i="15"/>
  <c r="F59" i="15"/>
  <c r="G59" i="15"/>
  <c r="H59" i="15"/>
  <c r="I59" i="15"/>
  <c r="J59" i="15"/>
  <c r="K59" i="15"/>
  <c r="L59" i="15"/>
  <c r="M59" i="15"/>
  <c r="N59" i="15"/>
  <c r="O59" i="15"/>
  <c r="P59" i="15"/>
  <c r="Q59" i="15"/>
  <c r="R59" i="15"/>
  <c r="S59" i="15"/>
  <c r="T59" i="15"/>
  <c r="U59" i="15"/>
  <c r="V59" i="15"/>
  <c r="W59" i="15"/>
  <c r="X59" i="15"/>
  <c r="Y59" i="15"/>
  <c r="Z59" i="15"/>
  <c r="AA59" i="15"/>
  <c r="AB59" i="15"/>
  <c r="AC59" i="15"/>
  <c r="AD59" i="15"/>
  <c r="AE59" i="15"/>
  <c r="AF59" i="15"/>
  <c r="AG59" i="15"/>
  <c r="AH59" i="15"/>
  <c r="AI59" i="15"/>
  <c r="AJ59" i="15"/>
  <c r="AK59" i="15"/>
  <c r="AL59" i="15"/>
  <c r="AM59" i="15"/>
  <c r="AN59" i="15"/>
  <c r="AO59" i="15"/>
  <c r="AP59" i="15"/>
  <c r="AQ59" i="15"/>
  <c r="AR59" i="15"/>
  <c r="AS59" i="15"/>
  <c r="AT59" i="15"/>
  <c r="AU59" i="15"/>
  <c r="AV59" i="15"/>
  <c r="AW59" i="15"/>
  <c r="AX59" i="15"/>
  <c r="AY59" i="15"/>
  <c r="AZ59" i="15"/>
  <c r="BA59" i="15"/>
  <c r="BB59" i="15"/>
  <c r="BC59" i="15"/>
  <c r="BD59" i="15"/>
  <c r="BE59" i="15"/>
  <c r="BF59" i="15"/>
  <c r="BG59" i="15"/>
  <c r="BH59" i="15"/>
  <c r="BI59" i="15"/>
  <c r="BJ59" i="15"/>
  <c r="BK59" i="15"/>
  <c r="BL59" i="15"/>
  <c r="BM59" i="15"/>
  <c r="BN59" i="15"/>
  <c r="BO59" i="15"/>
  <c r="BP59" i="15"/>
  <c r="BQ59" i="15"/>
  <c r="BR59" i="15"/>
  <c r="BS59" i="15"/>
  <c r="BT59" i="15"/>
  <c r="BU59" i="15"/>
  <c r="BV59" i="15"/>
  <c r="BW59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X60" i="15"/>
  <c r="Y60" i="15"/>
  <c r="Z60" i="15"/>
  <c r="AA60" i="15"/>
  <c r="AB60" i="15"/>
  <c r="AC60" i="15"/>
  <c r="AD60" i="15"/>
  <c r="AE60" i="15"/>
  <c r="AF60" i="15"/>
  <c r="AG60" i="15"/>
  <c r="AH60" i="15"/>
  <c r="AI60" i="15"/>
  <c r="AJ60" i="15"/>
  <c r="AK60" i="15"/>
  <c r="AL60" i="15"/>
  <c r="AM60" i="15"/>
  <c r="AN60" i="15"/>
  <c r="AO60" i="15"/>
  <c r="AP60" i="15"/>
  <c r="AQ60" i="15"/>
  <c r="AR60" i="15"/>
  <c r="AS60" i="15"/>
  <c r="AT60" i="15"/>
  <c r="AU60" i="15"/>
  <c r="AV60" i="15"/>
  <c r="AW60" i="15"/>
  <c r="AX60" i="15"/>
  <c r="AY60" i="15"/>
  <c r="AZ60" i="15"/>
  <c r="BA60" i="15"/>
  <c r="BB60" i="15"/>
  <c r="BC60" i="15"/>
  <c r="BD60" i="15"/>
  <c r="BE60" i="15"/>
  <c r="BF60" i="15"/>
  <c r="BG60" i="15"/>
  <c r="BH60" i="15"/>
  <c r="BI60" i="15"/>
  <c r="BJ60" i="15"/>
  <c r="BK60" i="15"/>
  <c r="BL60" i="15"/>
  <c r="BM60" i="15"/>
  <c r="BN60" i="15"/>
  <c r="BO60" i="15"/>
  <c r="BP60" i="15"/>
  <c r="BQ60" i="15"/>
  <c r="BR60" i="15"/>
  <c r="BS60" i="15"/>
  <c r="BT60" i="15"/>
  <c r="BU60" i="15"/>
  <c r="BV60" i="15"/>
  <c r="BW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X61" i="15"/>
  <c r="Y61" i="15"/>
  <c r="Z61" i="15"/>
  <c r="AA61" i="15"/>
  <c r="AB61" i="15"/>
  <c r="AC61" i="15"/>
  <c r="AD61" i="15"/>
  <c r="AE61" i="15"/>
  <c r="AF61" i="15"/>
  <c r="AG61" i="15"/>
  <c r="AH61" i="15"/>
  <c r="AI61" i="15"/>
  <c r="AJ61" i="15"/>
  <c r="AK61" i="15"/>
  <c r="AL61" i="15"/>
  <c r="AM61" i="15"/>
  <c r="AN61" i="15"/>
  <c r="AO61" i="15"/>
  <c r="AP61" i="15"/>
  <c r="AQ61" i="15"/>
  <c r="AR61" i="15"/>
  <c r="AS61" i="15"/>
  <c r="AT61" i="15"/>
  <c r="AU61" i="15"/>
  <c r="AV61" i="15"/>
  <c r="AW61" i="15"/>
  <c r="AX61" i="15"/>
  <c r="AY61" i="15"/>
  <c r="AZ61" i="15"/>
  <c r="BA61" i="15"/>
  <c r="BB61" i="15"/>
  <c r="BC61" i="15"/>
  <c r="BD61" i="15"/>
  <c r="BE61" i="15"/>
  <c r="BF61" i="15"/>
  <c r="BG61" i="15"/>
  <c r="BH61" i="15"/>
  <c r="BI61" i="15"/>
  <c r="BJ61" i="15"/>
  <c r="BK61" i="15"/>
  <c r="BL61" i="15"/>
  <c r="BM61" i="15"/>
  <c r="BN61" i="15"/>
  <c r="BO61" i="15"/>
  <c r="BP61" i="15"/>
  <c r="BQ61" i="15"/>
  <c r="BR61" i="15"/>
  <c r="BS61" i="15"/>
  <c r="BT61" i="15"/>
  <c r="BU61" i="15"/>
  <c r="BV61" i="15"/>
  <c r="BW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X62" i="15"/>
  <c r="Y62" i="15"/>
  <c r="Z62" i="15"/>
  <c r="AA62" i="15"/>
  <c r="AB62" i="15"/>
  <c r="AC62" i="15"/>
  <c r="AD62" i="15"/>
  <c r="AE62" i="15"/>
  <c r="AF62" i="15"/>
  <c r="AG62" i="15"/>
  <c r="AH62" i="15"/>
  <c r="AI62" i="15"/>
  <c r="AJ62" i="15"/>
  <c r="AK62" i="15"/>
  <c r="AL62" i="15"/>
  <c r="AM62" i="15"/>
  <c r="AN62" i="15"/>
  <c r="AO62" i="15"/>
  <c r="AP62" i="15"/>
  <c r="AQ62" i="15"/>
  <c r="AR62" i="15"/>
  <c r="AS62" i="15"/>
  <c r="AT62" i="15"/>
  <c r="AU62" i="15"/>
  <c r="AV62" i="15"/>
  <c r="AW62" i="15"/>
  <c r="AX62" i="15"/>
  <c r="AY62" i="15"/>
  <c r="AZ62" i="15"/>
  <c r="BA62" i="15"/>
  <c r="BB62" i="15"/>
  <c r="BC62" i="15"/>
  <c r="BD62" i="15"/>
  <c r="BE62" i="15"/>
  <c r="BF62" i="15"/>
  <c r="BG62" i="15"/>
  <c r="BH62" i="15"/>
  <c r="BI62" i="15"/>
  <c r="BJ62" i="15"/>
  <c r="BK62" i="15"/>
  <c r="BL62" i="15"/>
  <c r="BM62" i="15"/>
  <c r="BN62" i="15"/>
  <c r="BO62" i="15"/>
  <c r="BP62" i="15"/>
  <c r="BQ62" i="15"/>
  <c r="BR62" i="15"/>
  <c r="BS62" i="15"/>
  <c r="BT62" i="15"/>
  <c r="BU62" i="15"/>
  <c r="BV62" i="15"/>
  <c r="BW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AJ63" i="15"/>
  <c r="AK63" i="15"/>
  <c r="AL63" i="15"/>
  <c r="AM63" i="15"/>
  <c r="AN63" i="15"/>
  <c r="AO63" i="15"/>
  <c r="AP63" i="15"/>
  <c r="AQ63" i="15"/>
  <c r="AR63" i="15"/>
  <c r="AS63" i="15"/>
  <c r="AT63" i="15"/>
  <c r="AU63" i="15"/>
  <c r="AV63" i="15"/>
  <c r="AW63" i="15"/>
  <c r="AX63" i="15"/>
  <c r="AY63" i="15"/>
  <c r="AZ63" i="15"/>
  <c r="BA63" i="15"/>
  <c r="BB63" i="15"/>
  <c r="BC63" i="15"/>
  <c r="BD63" i="15"/>
  <c r="BE63" i="15"/>
  <c r="BF63" i="15"/>
  <c r="BG63" i="15"/>
  <c r="BH63" i="15"/>
  <c r="BI63" i="15"/>
  <c r="BJ63" i="15"/>
  <c r="BK63" i="15"/>
  <c r="BL63" i="15"/>
  <c r="BM63" i="15"/>
  <c r="BN63" i="15"/>
  <c r="BO63" i="15"/>
  <c r="BP63" i="15"/>
  <c r="BQ63" i="15"/>
  <c r="BR63" i="15"/>
  <c r="BS63" i="15"/>
  <c r="BT63" i="15"/>
  <c r="BU63" i="15"/>
  <c r="BV63" i="15"/>
  <c r="BW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AJ64" i="15"/>
  <c r="AK64" i="15"/>
  <c r="AL64" i="15"/>
  <c r="AM64" i="15"/>
  <c r="AN64" i="15"/>
  <c r="AO64" i="15"/>
  <c r="AP64" i="15"/>
  <c r="AQ64" i="15"/>
  <c r="AR64" i="15"/>
  <c r="AS64" i="15"/>
  <c r="AT64" i="15"/>
  <c r="AU64" i="15"/>
  <c r="AV64" i="15"/>
  <c r="AW64" i="15"/>
  <c r="AX64" i="15"/>
  <c r="AY64" i="15"/>
  <c r="AZ64" i="15"/>
  <c r="BA64" i="15"/>
  <c r="BB64" i="15"/>
  <c r="BC64" i="15"/>
  <c r="BD64" i="15"/>
  <c r="BE64" i="15"/>
  <c r="BF64" i="15"/>
  <c r="BG64" i="15"/>
  <c r="BH64" i="15"/>
  <c r="BI64" i="15"/>
  <c r="BJ64" i="15"/>
  <c r="BK64" i="15"/>
  <c r="BL64" i="15"/>
  <c r="BM64" i="15"/>
  <c r="BN64" i="15"/>
  <c r="BO64" i="15"/>
  <c r="BP64" i="15"/>
  <c r="BQ64" i="15"/>
  <c r="BR64" i="15"/>
  <c r="BS64" i="15"/>
  <c r="BT64" i="15"/>
  <c r="BU64" i="15"/>
  <c r="BV64" i="15"/>
  <c r="BW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AJ65" i="15"/>
  <c r="AK65" i="15"/>
  <c r="AL65" i="15"/>
  <c r="AM65" i="15"/>
  <c r="AN65" i="15"/>
  <c r="AO65" i="15"/>
  <c r="AP65" i="15"/>
  <c r="AQ65" i="15"/>
  <c r="AR65" i="15"/>
  <c r="AS65" i="15"/>
  <c r="AT65" i="15"/>
  <c r="AU65" i="15"/>
  <c r="AV65" i="15"/>
  <c r="AW65" i="15"/>
  <c r="AX65" i="15"/>
  <c r="AY65" i="15"/>
  <c r="AZ65" i="15"/>
  <c r="BA65" i="15"/>
  <c r="BB65" i="15"/>
  <c r="BC65" i="15"/>
  <c r="BD65" i="15"/>
  <c r="BE65" i="15"/>
  <c r="BF65" i="15"/>
  <c r="BG65" i="15"/>
  <c r="BH65" i="15"/>
  <c r="BI65" i="15"/>
  <c r="BJ65" i="15"/>
  <c r="BK65" i="15"/>
  <c r="BL65" i="15"/>
  <c r="BM65" i="15"/>
  <c r="BN65" i="15"/>
  <c r="BO65" i="15"/>
  <c r="BP65" i="15"/>
  <c r="BQ65" i="15"/>
  <c r="BR65" i="15"/>
  <c r="BS65" i="15"/>
  <c r="BT65" i="15"/>
  <c r="BU65" i="15"/>
  <c r="BV65" i="15"/>
  <c r="BW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AJ66" i="15"/>
  <c r="AK66" i="15"/>
  <c r="AL66" i="15"/>
  <c r="AM66" i="15"/>
  <c r="AN66" i="15"/>
  <c r="AO66" i="15"/>
  <c r="AP66" i="15"/>
  <c r="AQ66" i="15"/>
  <c r="AR66" i="15"/>
  <c r="AS66" i="15"/>
  <c r="AT66" i="15"/>
  <c r="AU66" i="15"/>
  <c r="AV66" i="15"/>
  <c r="AW66" i="15"/>
  <c r="AX66" i="15"/>
  <c r="AY66" i="15"/>
  <c r="AZ66" i="15"/>
  <c r="BA66" i="15"/>
  <c r="BB66" i="15"/>
  <c r="BC66" i="15"/>
  <c r="BD66" i="15"/>
  <c r="BE66" i="15"/>
  <c r="BF66" i="15"/>
  <c r="BG66" i="15"/>
  <c r="BH66" i="15"/>
  <c r="BI66" i="15"/>
  <c r="BJ66" i="15"/>
  <c r="BK66" i="15"/>
  <c r="BL66" i="15"/>
  <c r="BM66" i="15"/>
  <c r="BN66" i="15"/>
  <c r="BO66" i="15"/>
  <c r="BP66" i="15"/>
  <c r="BQ66" i="15"/>
  <c r="BR66" i="15"/>
  <c r="BS66" i="15"/>
  <c r="BT66" i="15"/>
  <c r="BU66" i="15"/>
  <c r="BV66" i="15"/>
  <c r="BW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AJ67" i="15"/>
  <c r="AK67" i="15"/>
  <c r="AL67" i="15"/>
  <c r="AM67" i="15"/>
  <c r="AN67" i="15"/>
  <c r="AO67" i="15"/>
  <c r="AP67" i="15"/>
  <c r="AQ67" i="15"/>
  <c r="AR67" i="15"/>
  <c r="AS67" i="15"/>
  <c r="AT67" i="15"/>
  <c r="AU67" i="15"/>
  <c r="AV67" i="15"/>
  <c r="AW67" i="15"/>
  <c r="AX67" i="15"/>
  <c r="AY67" i="15"/>
  <c r="AZ67" i="15"/>
  <c r="BA67" i="15"/>
  <c r="BB67" i="15"/>
  <c r="BC67" i="15"/>
  <c r="BD67" i="15"/>
  <c r="BE67" i="15"/>
  <c r="BF67" i="15"/>
  <c r="BG67" i="15"/>
  <c r="BH67" i="15"/>
  <c r="BI67" i="15"/>
  <c r="BJ67" i="15"/>
  <c r="BK67" i="15"/>
  <c r="BL67" i="15"/>
  <c r="BM67" i="15"/>
  <c r="BN67" i="15"/>
  <c r="BO67" i="15"/>
  <c r="BP67" i="15"/>
  <c r="BQ67" i="15"/>
  <c r="BR67" i="15"/>
  <c r="BS67" i="15"/>
  <c r="BT67" i="15"/>
  <c r="BU67" i="15"/>
  <c r="BV67" i="15"/>
  <c r="BW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AJ68" i="15"/>
  <c r="AK68" i="15"/>
  <c r="AL68" i="15"/>
  <c r="AM68" i="15"/>
  <c r="AN68" i="15"/>
  <c r="AO68" i="15"/>
  <c r="AP68" i="15"/>
  <c r="AQ68" i="15"/>
  <c r="AR68" i="15"/>
  <c r="AS68" i="15"/>
  <c r="AT68" i="15"/>
  <c r="AU68" i="15"/>
  <c r="AV68" i="15"/>
  <c r="AW68" i="15"/>
  <c r="AX68" i="15"/>
  <c r="AY68" i="15"/>
  <c r="AZ68" i="15"/>
  <c r="BA68" i="15"/>
  <c r="BB68" i="15"/>
  <c r="BC68" i="15"/>
  <c r="BD68" i="15"/>
  <c r="BE68" i="15"/>
  <c r="BF68" i="15"/>
  <c r="BG68" i="15"/>
  <c r="BH68" i="15"/>
  <c r="BI68" i="15"/>
  <c r="BJ68" i="15"/>
  <c r="BK68" i="15"/>
  <c r="BL68" i="15"/>
  <c r="BM68" i="15"/>
  <c r="BN68" i="15"/>
  <c r="BO68" i="15"/>
  <c r="BP68" i="15"/>
  <c r="BQ68" i="15"/>
  <c r="BR68" i="15"/>
  <c r="BS68" i="15"/>
  <c r="BT68" i="15"/>
  <c r="BU68" i="15"/>
  <c r="BV68" i="15"/>
  <c r="BW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AJ69" i="15"/>
  <c r="AK69" i="15"/>
  <c r="AL69" i="15"/>
  <c r="AM69" i="15"/>
  <c r="AN69" i="15"/>
  <c r="AO69" i="15"/>
  <c r="AP69" i="15"/>
  <c r="AQ69" i="15"/>
  <c r="AR69" i="15"/>
  <c r="AS69" i="15"/>
  <c r="AT69" i="15"/>
  <c r="AU69" i="15"/>
  <c r="AV69" i="15"/>
  <c r="AW69" i="15"/>
  <c r="AX69" i="15"/>
  <c r="AY69" i="15"/>
  <c r="AZ69" i="15"/>
  <c r="BA69" i="15"/>
  <c r="BB69" i="15"/>
  <c r="BC69" i="15"/>
  <c r="BD69" i="15"/>
  <c r="BE69" i="15"/>
  <c r="BF69" i="15"/>
  <c r="BG69" i="15"/>
  <c r="BH69" i="15"/>
  <c r="BI69" i="15"/>
  <c r="BJ69" i="15"/>
  <c r="BK69" i="15"/>
  <c r="BL69" i="15"/>
  <c r="BM69" i="15"/>
  <c r="BN69" i="15"/>
  <c r="BO69" i="15"/>
  <c r="BP69" i="15"/>
  <c r="BQ69" i="15"/>
  <c r="BR69" i="15"/>
  <c r="BS69" i="15"/>
  <c r="BT69" i="15"/>
  <c r="BU69" i="15"/>
  <c r="BV69" i="15"/>
  <c r="BW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AJ70" i="15"/>
  <c r="AK70" i="15"/>
  <c r="AL70" i="15"/>
  <c r="AM70" i="15"/>
  <c r="AN70" i="15"/>
  <c r="AO70" i="15"/>
  <c r="AP70" i="15"/>
  <c r="AQ70" i="15"/>
  <c r="AR70" i="15"/>
  <c r="AS70" i="15"/>
  <c r="AT70" i="15"/>
  <c r="AU70" i="15"/>
  <c r="AV70" i="15"/>
  <c r="AW70" i="15"/>
  <c r="AX70" i="15"/>
  <c r="AY70" i="15"/>
  <c r="AZ70" i="15"/>
  <c r="BA70" i="15"/>
  <c r="BB70" i="15"/>
  <c r="BC70" i="15"/>
  <c r="BD70" i="15"/>
  <c r="BE70" i="15"/>
  <c r="BF70" i="15"/>
  <c r="BG70" i="15"/>
  <c r="BH70" i="15"/>
  <c r="BI70" i="15"/>
  <c r="BJ70" i="15"/>
  <c r="BK70" i="15"/>
  <c r="BL70" i="15"/>
  <c r="BM70" i="15"/>
  <c r="BN70" i="15"/>
  <c r="BO70" i="15"/>
  <c r="BP70" i="15"/>
  <c r="BQ70" i="15"/>
  <c r="BR70" i="15"/>
  <c r="BS70" i="15"/>
  <c r="BT70" i="15"/>
  <c r="BU70" i="15"/>
  <c r="BV70" i="15"/>
  <c r="BW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AJ71" i="15"/>
  <c r="AK71" i="15"/>
  <c r="AL71" i="15"/>
  <c r="AM71" i="15"/>
  <c r="AN71" i="15"/>
  <c r="AO71" i="15"/>
  <c r="AP71" i="15"/>
  <c r="AQ71" i="15"/>
  <c r="AR71" i="15"/>
  <c r="AS71" i="15"/>
  <c r="AT71" i="15"/>
  <c r="AU71" i="15"/>
  <c r="AV71" i="15"/>
  <c r="AW71" i="15"/>
  <c r="AX71" i="15"/>
  <c r="AY71" i="15"/>
  <c r="AZ71" i="15"/>
  <c r="BA71" i="15"/>
  <c r="BB71" i="15"/>
  <c r="BC71" i="15"/>
  <c r="BD71" i="15"/>
  <c r="BE71" i="15"/>
  <c r="BF71" i="15"/>
  <c r="BG71" i="15"/>
  <c r="BH71" i="15"/>
  <c r="BI71" i="15"/>
  <c r="BJ71" i="15"/>
  <c r="BK71" i="15"/>
  <c r="BL71" i="15"/>
  <c r="BM71" i="15"/>
  <c r="BN71" i="15"/>
  <c r="BO71" i="15"/>
  <c r="BP71" i="15"/>
  <c r="BQ71" i="15"/>
  <c r="BR71" i="15"/>
  <c r="BS71" i="15"/>
  <c r="BT71" i="15"/>
  <c r="BU71" i="15"/>
  <c r="BV71" i="15"/>
  <c r="BW71" i="15"/>
  <c r="BV2" i="15"/>
  <c r="BW2" i="15"/>
  <c r="BU2" i="15"/>
  <c r="BT2" i="15"/>
  <c r="BK2" i="15"/>
  <c r="BL2" i="15"/>
  <c r="BM2" i="15"/>
  <c r="BN2" i="15"/>
  <c r="BO2" i="15"/>
  <c r="BP2" i="15"/>
  <c r="BQ2" i="15"/>
  <c r="BR2" i="15"/>
  <c r="BS2" i="15"/>
  <c r="BD2" i="15"/>
  <c r="BE2" i="15"/>
  <c r="BF2" i="15"/>
  <c r="BG2" i="15"/>
  <c r="BH2" i="15"/>
  <c r="BI2" i="15"/>
  <c r="BJ2" i="15"/>
  <c r="BC2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F75" i="12"/>
  <c r="AD76" i="13" s="1"/>
  <c r="F74" i="12"/>
  <c r="F73" i="12"/>
  <c r="AD74" i="13" s="1"/>
  <c r="H74" i="13" s="1"/>
  <c r="F72" i="12"/>
  <c r="AD73" i="13" s="1"/>
  <c r="F71" i="12"/>
  <c r="F70" i="12"/>
  <c r="F69" i="12"/>
  <c r="AD70" i="13" s="1"/>
  <c r="F68" i="12"/>
  <c r="AD69" i="13" s="1"/>
  <c r="J69" i="13" s="1"/>
  <c r="F67" i="12"/>
  <c r="AD68" i="13" s="1"/>
  <c r="H68" i="13" s="1"/>
  <c r="F66" i="12"/>
  <c r="F65" i="12"/>
  <c r="F64" i="12"/>
  <c r="AD65" i="13" s="1"/>
  <c r="F63" i="12"/>
  <c r="AD64" i="13"/>
  <c r="K64" i="13" s="1"/>
  <c r="F62" i="12"/>
  <c r="F61" i="12"/>
  <c r="AD62" i="13" s="1"/>
  <c r="F62" i="13" s="1"/>
  <c r="F60" i="12"/>
  <c r="AD61" i="13"/>
  <c r="D61" i="13" s="1"/>
  <c r="F59" i="12"/>
  <c r="F58" i="12"/>
  <c r="AD59" i="13" s="1"/>
  <c r="F57" i="12"/>
  <c r="F56" i="12"/>
  <c r="AD57" i="13" s="1"/>
  <c r="H57" i="13" s="1"/>
  <c r="F55" i="12"/>
  <c r="F54" i="12"/>
  <c r="AD55" i="13" s="1"/>
  <c r="F53" i="12"/>
  <c r="F52" i="12"/>
  <c r="F51" i="12"/>
  <c r="AD52" i="13" s="1"/>
  <c r="F50" i="12"/>
  <c r="F49" i="12"/>
  <c r="AD50" i="13" s="1"/>
  <c r="J50" i="13" s="1"/>
  <c r="F48" i="12"/>
  <c r="AD49" i="13" s="1"/>
  <c r="F47" i="12"/>
  <c r="F46" i="12"/>
  <c r="AD47" i="13" s="1"/>
  <c r="I47" i="13" s="1"/>
  <c r="F45" i="12"/>
  <c r="AD46" i="13" s="1"/>
  <c r="F44" i="12"/>
  <c r="F43" i="12"/>
  <c r="F42" i="12"/>
  <c r="AD43" i="13" s="1"/>
  <c r="F41" i="12"/>
  <c r="F40" i="12"/>
  <c r="AD41" i="13" s="1"/>
  <c r="F39" i="12"/>
  <c r="AD40" i="13" s="1"/>
  <c r="C40" i="13" s="1"/>
  <c r="F38" i="12"/>
  <c r="F37" i="12"/>
  <c r="AD38" i="13" s="1"/>
  <c r="C38" i="13" s="1"/>
  <c r="F36" i="12"/>
  <c r="F35" i="12"/>
  <c r="F34" i="12"/>
  <c r="AD35" i="13"/>
  <c r="G35" i="13" s="1"/>
  <c r="F33" i="12"/>
  <c r="F32" i="12"/>
  <c r="F31" i="12"/>
  <c r="F30" i="12"/>
  <c r="F29" i="12"/>
  <c r="F28" i="12"/>
  <c r="AD29" i="13" s="1"/>
  <c r="K29" i="13" s="1"/>
  <c r="F27" i="12"/>
  <c r="F26" i="12"/>
  <c r="F25" i="12"/>
  <c r="AD26" i="13" s="1"/>
  <c r="F24" i="12"/>
  <c r="AD25" i="13" s="1"/>
  <c r="F23" i="12"/>
  <c r="F22" i="12"/>
  <c r="F21" i="12"/>
  <c r="AD22" i="13" s="1"/>
  <c r="F20" i="12"/>
  <c r="F19" i="12"/>
  <c r="F18" i="12"/>
  <c r="AD19" i="13" s="1"/>
  <c r="F17" i="12"/>
  <c r="AD18" i="13" s="1"/>
  <c r="F18" i="13" s="1"/>
  <c r="F16" i="12"/>
  <c r="F15" i="12"/>
  <c r="F14" i="12"/>
  <c r="AD15" i="13" s="1"/>
  <c r="F13" i="12"/>
  <c r="AD14" i="13" s="1"/>
  <c r="L14" i="13" s="1"/>
  <c r="F12" i="12"/>
  <c r="F11" i="12"/>
  <c r="F10" i="12"/>
  <c r="AD11" i="13" s="1"/>
  <c r="F9" i="12"/>
  <c r="AD10" i="13" s="1"/>
  <c r="F10" i="13" s="1"/>
  <c r="F8" i="12"/>
  <c r="F7" i="12"/>
  <c r="F6" i="12"/>
  <c r="AD7" i="13" s="1"/>
  <c r="F5" i="12"/>
  <c r="F4" i="12"/>
  <c r="AD5" i="13" s="1"/>
  <c r="H5" i="13" s="1"/>
  <c r="F3" i="12"/>
  <c r="B8" i="16" s="1"/>
  <c r="F2" i="12"/>
  <c r="AD3" i="13"/>
  <c r="F3" i="13" s="1"/>
  <c r="AD34" i="13"/>
  <c r="G34" i="13" s="1"/>
  <c r="AD42" i="13"/>
  <c r="I42" i="13" s="1"/>
  <c r="AD54" i="13"/>
  <c r="L54" i="13" s="1"/>
  <c r="AD66" i="13"/>
  <c r="D66" i="13" s="1"/>
  <c r="AD84" i="13"/>
  <c r="F84" i="13" s="1"/>
  <c r="AD88" i="13"/>
  <c r="D88" i="13" s="1"/>
  <c r="AD99" i="13"/>
  <c r="G99" i="13" s="1"/>
  <c r="K108" i="13"/>
  <c r="I109" i="13"/>
  <c r="AD6" i="13"/>
  <c r="AD58" i="13"/>
  <c r="M58" i="13" s="1"/>
  <c r="AD23" i="13"/>
  <c r="AD27" i="13"/>
  <c r="L27" i="13" s="1"/>
  <c r="AD31" i="13"/>
  <c r="F31" i="13" s="1"/>
  <c r="AD39" i="13"/>
  <c r="AD51" i="13"/>
  <c r="C51" i="13" s="1"/>
  <c r="AD63" i="13"/>
  <c r="C63" i="13" s="1"/>
  <c r="AD67" i="13"/>
  <c r="E67" i="13" s="1"/>
  <c r="AD71" i="13"/>
  <c r="AD75" i="13"/>
  <c r="M75" i="13" s="1"/>
  <c r="AD77" i="13"/>
  <c r="N77" i="13" s="1"/>
  <c r="AD81" i="13"/>
  <c r="AD85" i="13"/>
  <c r="E85" i="13" s="1"/>
  <c r="AD93" i="13"/>
  <c r="F93" i="13" s="1"/>
  <c r="AD4" i="13"/>
  <c r="AD8" i="13"/>
  <c r="G8" i="13" s="1"/>
  <c r="AD12" i="13"/>
  <c r="H12" i="13" s="1"/>
  <c r="AD16" i="13"/>
  <c r="L16" i="13" s="1"/>
  <c r="AD20" i="13"/>
  <c r="D20" i="13" s="1"/>
  <c r="AD24" i="13"/>
  <c r="G24" i="13" s="1"/>
  <c r="AD28" i="13"/>
  <c r="K28" i="13" s="1"/>
  <c r="AD32" i="13"/>
  <c r="D32" i="13" s="1"/>
  <c r="AD36" i="13"/>
  <c r="E36" i="13" s="1"/>
  <c r="AD44" i="13"/>
  <c r="J44" i="13" s="1"/>
  <c r="AD48" i="13"/>
  <c r="N48" i="13" s="1"/>
  <c r="AD56" i="13"/>
  <c r="D56" i="13" s="1"/>
  <c r="AD60" i="13"/>
  <c r="AD72" i="13"/>
  <c r="G72" i="13" s="1"/>
  <c r="AD82" i="13"/>
  <c r="G82" i="13" s="1"/>
  <c r="AD86" i="13"/>
  <c r="E86" i="13" s="1"/>
  <c r="AD91" i="13"/>
  <c r="F91" i="13" s="1"/>
  <c r="AD97" i="13"/>
  <c r="F97" i="13" s="1"/>
  <c r="AD101" i="13"/>
  <c r="I101" i="13" s="1"/>
  <c r="AD30" i="13"/>
  <c r="H30" i="13" s="1"/>
  <c r="AD9" i="13"/>
  <c r="AD13" i="13"/>
  <c r="C13" i="13" s="1"/>
  <c r="AD17" i="13"/>
  <c r="I17" i="13" s="1"/>
  <c r="AD21" i="13"/>
  <c r="AD33" i="13"/>
  <c r="I33" i="13" s="1"/>
  <c r="AD37" i="13"/>
  <c r="G37" i="13" s="1"/>
  <c r="AD45" i="13"/>
  <c r="F45" i="13" s="1"/>
  <c r="AD53" i="13"/>
  <c r="I53" i="13" s="1"/>
  <c r="AD89" i="13"/>
  <c r="F89" i="13" s="1"/>
  <c r="AD95" i="13"/>
  <c r="G95" i="13" s="1"/>
  <c r="K2" i="14"/>
  <c r="AD102" i="13"/>
  <c r="K102" i="13" s="1"/>
  <c r="K5" i="14" s="1"/>
  <c r="G109" i="13"/>
  <c r="G12" i="14"/>
  <c r="B3" i="16"/>
  <c r="B2" i="16"/>
  <c r="O11" i="14"/>
  <c r="O9" i="14"/>
  <c r="O21" i="14"/>
  <c r="O7" i="14"/>
  <c r="O19" i="14"/>
  <c r="O17" i="14"/>
  <c r="F10" i="14"/>
  <c r="O23" i="14"/>
  <c r="O13" i="14"/>
  <c r="O15" i="14"/>
  <c r="N54" i="13"/>
  <c r="G63" i="13"/>
  <c r="E12" i="14"/>
  <c r="C12" i="14"/>
  <c r="C99" i="13"/>
  <c r="K27" i="13"/>
  <c r="J27" i="13"/>
  <c r="N38" i="13"/>
  <c r="C77" i="13"/>
  <c r="D77" i="13"/>
  <c r="I96" i="13"/>
  <c r="K96" i="13"/>
  <c r="H28" i="13"/>
  <c r="I31" i="13"/>
  <c r="F72" i="13"/>
  <c r="E72" i="13"/>
  <c r="F12" i="14"/>
  <c r="I80" i="13"/>
  <c r="E80" i="13"/>
  <c r="N80" i="13"/>
  <c r="K80" i="13"/>
  <c r="D12" i="14"/>
  <c r="H80" i="13"/>
  <c r="L96" i="13"/>
  <c r="H96" i="13"/>
  <c r="E96" i="13"/>
  <c r="J96" i="13"/>
  <c r="J72" i="13"/>
  <c r="J97" i="13" l="1"/>
  <c r="C27" i="13"/>
  <c r="I77" i="13"/>
  <c r="E27" i="13"/>
  <c r="L63" i="13"/>
  <c r="K77" i="13"/>
  <c r="G27" i="13"/>
  <c r="N109" i="13"/>
  <c r="C96" i="13"/>
  <c r="G80" i="13"/>
  <c r="C80" i="13"/>
  <c r="M80" i="13"/>
  <c r="D80" i="13"/>
  <c r="C34" i="13"/>
  <c r="N27" i="13"/>
  <c r="I63" i="13"/>
  <c r="G96" i="13"/>
  <c r="M89" i="13"/>
  <c r="J80" i="13"/>
  <c r="L80" i="13"/>
  <c r="J77" i="13"/>
  <c r="G77" i="13"/>
  <c r="I27" i="13"/>
  <c r="H63" i="13"/>
  <c r="L109" i="13"/>
  <c r="L72" i="13"/>
  <c r="D57" i="13"/>
  <c r="H44" i="13"/>
  <c r="N97" i="13"/>
  <c r="K72" i="13"/>
  <c r="K31" i="13"/>
  <c r="E61" i="13"/>
  <c r="F44" i="13"/>
  <c r="G28" i="13"/>
  <c r="L38" i="13"/>
  <c r="L28" i="13"/>
  <c r="I72" i="13"/>
  <c r="D72" i="13"/>
  <c r="F35" i="13"/>
  <c r="D28" i="13"/>
  <c r="M38" i="13"/>
  <c r="D99" i="13"/>
  <c r="E54" i="13"/>
  <c r="F54" i="13"/>
  <c r="H48" i="13"/>
  <c r="H12" i="14"/>
  <c r="K6" i="14"/>
  <c r="J35" i="13"/>
  <c r="M12" i="13"/>
  <c r="H54" i="13"/>
  <c r="J68" i="13"/>
  <c r="J83" i="13"/>
  <c r="C72" i="13"/>
  <c r="H72" i="13"/>
  <c r="N35" i="13"/>
  <c r="E28" i="13"/>
  <c r="K83" i="13"/>
  <c r="G44" i="13"/>
  <c r="L12" i="13"/>
  <c r="J54" i="13"/>
  <c r="E68" i="13"/>
  <c r="G48" i="13"/>
  <c r="C93" i="13"/>
  <c r="L48" i="13"/>
  <c r="J17" i="13"/>
  <c r="N72" i="13"/>
  <c r="M72" i="13"/>
  <c r="F95" i="13"/>
  <c r="E64" i="13"/>
  <c r="F75" i="13"/>
  <c r="L97" i="13"/>
  <c r="F37" i="13"/>
  <c r="G93" i="13"/>
  <c r="N18" i="13"/>
  <c r="E57" i="13"/>
  <c r="K87" i="13"/>
  <c r="D64" i="13"/>
  <c r="M14" i="13"/>
  <c r="D75" i="13"/>
  <c r="N61" i="13"/>
  <c r="G57" i="13"/>
  <c r="N87" i="13"/>
  <c r="D14" i="13"/>
  <c r="C30" i="13"/>
  <c r="C103" i="13"/>
  <c r="C10" i="13"/>
  <c r="H102" i="13"/>
  <c r="H5" i="14" s="1"/>
  <c r="H6" i="14" s="1"/>
  <c r="H10" i="13"/>
  <c r="M66" i="13"/>
  <c r="E87" i="13"/>
  <c r="E14" i="13"/>
  <c r="J61" i="13"/>
  <c r="C61" i="13"/>
  <c r="K10" i="13"/>
  <c r="L10" i="13"/>
  <c r="L106" i="13"/>
  <c r="K93" i="13"/>
  <c r="M18" i="13"/>
  <c r="J10" i="13"/>
  <c r="G10" i="13"/>
  <c r="I91" i="13"/>
  <c r="M106" i="13"/>
  <c r="C57" i="13"/>
  <c r="I57" i="13"/>
  <c r="K57" i="13"/>
  <c r="K103" i="13"/>
  <c r="F87" i="13"/>
  <c r="M87" i="13"/>
  <c r="G87" i="13"/>
  <c r="C64" i="13"/>
  <c r="L64" i="13"/>
  <c r="N30" i="13"/>
  <c r="H14" i="13"/>
  <c r="K14" i="13"/>
  <c r="G14" i="13"/>
  <c r="H75" i="13"/>
  <c r="G75" i="13"/>
  <c r="M61" i="13"/>
  <c r="K61" i="13"/>
  <c r="E108" i="13"/>
  <c r="E3" i="13"/>
  <c r="J93" i="13"/>
  <c r="M104" i="13"/>
  <c r="G91" i="13"/>
  <c r="N102" i="13"/>
  <c r="N5" i="14" s="1"/>
  <c r="N6" i="14" s="1"/>
  <c r="E18" i="13"/>
  <c r="H18" i="13"/>
  <c r="E10" i="13"/>
  <c r="K91" i="13"/>
  <c r="G106" i="13"/>
  <c r="M57" i="13"/>
  <c r="N57" i="13"/>
  <c r="F57" i="13"/>
  <c r="I87" i="13"/>
  <c r="C87" i="13"/>
  <c r="L87" i="13"/>
  <c r="M64" i="13"/>
  <c r="H64" i="13"/>
  <c r="E91" i="13"/>
  <c r="K30" i="13"/>
  <c r="N14" i="13"/>
  <c r="C14" i="13"/>
  <c r="J64" i="13"/>
  <c r="N75" i="13"/>
  <c r="C75" i="13"/>
  <c r="H61" i="13"/>
  <c r="I61" i="13"/>
  <c r="D10" i="13"/>
  <c r="H3" i="13"/>
  <c r="E104" i="13"/>
  <c r="L93" i="13"/>
  <c r="I93" i="13"/>
  <c r="K18" i="13"/>
  <c r="C18" i="13"/>
  <c r="M10" i="13"/>
  <c r="N93" i="13"/>
  <c r="H104" i="13"/>
  <c r="E66" i="13"/>
  <c r="J57" i="13"/>
  <c r="L57" i="13"/>
  <c r="D87" i="13"/>
  <c r="H87" i="13"/>
  <c r="I64" i="13"/>
  <c r="F64" i="13"/>
  <c r="G30" i="13"/>
  <c r="I14" i="13"/>
  <c r="J14" i="13"/>
  <c r="N64" i="13"/>
  <c r="F61" i="13"/>
  <c r="G61" i="13"/>
  <c r="N10" i="13"/>
  <c r="C95" i="13"/>
  <c r="J18" i="13"/>
  <c r="L18" i="13"/>
  <c r="I3" i="13"/>
  <c r="K38" i="13"/>
  <c r="M108" i="13"/>
  <c r="J108" i="13"/>
  <c r="G103" i="13"/>
  <c r="H35" i="13"/>
  <c r="J106" i="13"/>
  <c r="N104" i="13"/>
  <c r="M68" i="13"/>
  <c r="G68" i="13"/>
  <c r="F68" i="13"/>
  <c r="H106" i="13"/>
  <c r="M103" i="13"/>
  <c r="E95" i="13"/>
  <c r="G104" i="13"/>
  <c r="H103" i="13"/>
  <c r="F104" i="13"/>
  <c r="F103" i="13"/>
  <c r="J95" i="13"/>
  <c r="L35" i="13"/>
  <c r="M35" i="13"/>
  <c r="C28" i="13"/>
  <c r="M28" i="13"/>
  <c r="D12" i="13"/>
  <c r="I106" i="13"/>
  <c r="F106" i="13"/>
  <c r="I104" i="13"/>
  <c r="J103" i="13"/>
  <c r="C48" i="13"/>
  <c r="I38" i="13"/>
  <c r="G38" i="13"/>
  <c r="M34" i="13"/>
  <c r="G12" i="13"/>
  <c r="I12" i="13"/>
  <c r="K68" i="13"/>
  <c r="L68" i="13"/>
  <c r="L108" i="13"/>
  <c r="J104" i="13"/>
  <c r="D104" i="13"/>
  <c r="E106" i="13"/>
  <c r="L103" i="13"/>
  <c r="I35" i="13"/>
  <c r="G32" i="13"/>
  <c r="E103" i="13"/>
  <c r="H38" i="13"/>
  <c r="E35" i="13"/>
  <c r="K106" i="13"/>
  <c r="D103" i="13"/>
  <c r="L104" i="13"/>
  <c r="D106" i="13"/>
  <c r="K104" i="13"/>
  <c r="N103" i="13"/>
  <c r="N95" i="13"/>
  <c r="L45" i="13"/>
  <c r="C35" i="13"/>
  <c r="K35" i="13"/>
  <c r="J28" i="13"/>
  <c r="E12" i="13"/>
  <c r="N106" i="13"/>
  <c r="E48" i="13"/>
  <c r="J38" i="13"/>
  <c r="D35" i="13"/>
  <c r="D34" i="13"/>
  <c r="J12" i="13"/>
  <c r="I34" i="13"/>
  <c r="H13" i="13"/>
  <c r="N68" i="13"/>
  <c r="I68" i="13"/>
  <c r="I83" i="13"/>
  <c r="H79" i="13"/>
  <c r="K45" i="13"/>
  <c r="E45" i="13"/>
  <c r="L31" i="13"/>
  <c r="D31" i="13"/>
  <c r="L32" i="13"/>
  <c r="H16" i="13"/>
  <c r="J66" i="13"/>
  <c r="G66" i="13"/>
  <c r="I66" i="13"/>
  <c r="N32" i="13"/>
  <c r="C97" i="13"/>
  <c r="C17" i="13"/>
  <c r="M44" i="13"/>
  <c r="E97" i="13"/>
  <c r="E44" i="13"/>
  <c r="D3" i="13"/>
  <c r="C3" i="13"/>
  <c r="F121" i="13"/>
  <c r="C83" i="13"/>
  <c r="D16" i="13"/>
  <c r="K16" i="13"/>
  <c r="F17" i="13"/>
  <c r="I16" i="13"/>
  <c r="N86" i="13"/>
  <c r="J45" i="13"/>
  <c r="J31" i="13"/>
  <c r="H31" i="13"/>
  <c r="F32" i="13"/>
  <c r="L66" i="13"/>
  <c r="K66" i="13"/>
  <c r="F66" i="13"/>
  <c r="C45" i="13"/>
  <c r="E31" i="13"/>
  <c r="N31" i="13"/>
  <c r="M32" i="13"/>
  <c r="C66" i="13"/>
  <c r="H66" i="13"/>
  <c r="N16" i="13"/>
  <c r="M16" i="13"/>
  <c r="N17" i="13"/>
  <c r="E93" i="13"/>
  <c r="I32" i="13"/>
  <c r="N66" i="13"/>
  <c r="N3" i="13"/>
  <c r="L11" i="13"/>
  <c r="N11" i="13"/>
  <c r="F11" i="13"/>
  <c r="M11" i="13"/>
  <c r="I11" i="13"/>
  <c r="G11" i="13"/>
  <c r="J11" i="13"/>
  <c r="E11" i="13"/>
  <c r="C11" i="13"/>
  <c r="D15" i="13"/>
  <c r="E15" i="13"/>
  <c r="M15" i="13"/>
  <c r="C15" i="13"/>
  <c r="L15" i="13"/>
  <c r="C65" i="13"/>
  <c r="J65" i="13"/>
  <c r="H65" i="13"/>
  <c r="K73" i="13"/>
  <c r="I73" i="13"/>
  <c r="F94" i="13"/>
  <c r="H94" i="13"/>
  <c r="N107" i="13"/>
  <c r="G107" i="13"/>
  <c r="C107" i="13"/>
  <c r="E107" i="13"/>
  <c r="M107" i="13"/>
  <c r="I107" i="13"/>
  <c r="L107" i="13"/>
  <c r="F116" i="13"/>
  <c r="L116" i="13"/>
  <c r="E55" i="13"/>
  <c r="K55" i="13"/>
  <c r="F55" i="13"/>
  <c r="G55" i="13"/>
  <c r="I55" i="13"/>
  <c r="H55" i="13"/>
  <c r="D55" i="13"/>
  <c r="C55" i="13"/>
  <c r="N55" i="13"/>
  <c r="J55" i="13"/>
  <c r="L55" i="13"/>
  <c r="M55" i="13"/>
  <c r="I25" i="13"/>
  <c r="H25" i="13"/>
  <c r="D25" i="13"/>
  <c r="K25" i="13"/>
  <c r="N25" i="13"/>
  <c r="L25" i="13"/>
  <c r="E25" i="13"/>
  <c r="C25" i="13"/>
  <c r="F25" i="13"/>
  <c r="J25" i="13"/>
  <c r="M25" i="13"/>
  <c r="G25" i="13"/>
  <c r="H46" i="13"/>
  <c r="K46" i="13"/>
  <c r="G46" i="13"/>
  <c r="E46" i="13"/>
  <c r="J46" i="13"/>
  <c r="D46" i="13"/>
  <c r="C46" i="13"/>
  <c r="C43" i="13"/>
  <c r="F43" i="13"/>
  <c r="M43" i="13"/>
  <c r="E43" i="13"/>
  <c r="D43" i="13"/>
  <c r="H43" i="13"/>
  <c r="I43" i="13"/>
  <c r="G43" i="13"/>
  <c r="L43" i="13"/>
  <c r="J43" i="13"/>
  <c r="K43" i="13"/>
  <c r="N43" i="13"/>
  <c r="K59" i="13"/>
  <c r="E59" i="13"/>
  <c r="L59" i="13"/>
  <c r="N59" i="13"/>
  <c r="H59" i="13"/>
  <c r="J59" i="13"/>
  <c r="I59" i="13"/>
  <c r="M59" i="13"/>
  <c r="C59" i="13"/>
  <c r="D59" i="13"/>
  <c r="F59" i="13"/>
  <c r="G59" i="13"/>
  <c r="M52" i="13"/>
  <c r="H52" i="13"/>
  <c r="K52" i="13"/>
  <c r="J52" i="13"/>
  <c r="L52" i="13"/>
  <c r="F52" i="13"/>
  <c r="N52" i="13"/>
  <c r="D52" i="13"/>
  <c r="G52" i="13"/>
  <c r="N22" i="13"/>
  <c r="M22" i="13"/>
  <c r="G22" i="13"/>
  <c r="I22" i="13"/>
  <c r="K22" i="13"/>
  <c r="J22" i="13"/>
  <c r="D22" i="13"/>
  <c r="L22" i="13"/>
  <c r="C22" i="13"/>
  <c r="F22" i="13"/>
  <c r="L49" i="13"/>
  <c r="G49" i="13"/>
  <c r="G7" i="13"/>
  <c r="J7" i="13"/>
  <c r="F7" i="13"/>
  <c r="E7" i="13"/>
  <c r="M7" i="13"/>
  <c r="I7" i="13"/>
  <c r="N7" i="13"/>
  <c r="L7" i="13"/>
  <c r="H7" i="13"/>
  <c r="D7" i="13"/>
  <c r="K7" i="13"/>
  <c r="C7" i="13"/>
  <c r="I78" i="13"/>
  <c r="D78" i="13"/>
  <c r="L78" i="13"/>
  <c r="M78" i="13"/>
  <c r="N78" i="13"/>
  <c r="J78" i="13"/>
  <c r="F98" i="13"/>
  <c r="G98" i="13"/>
  <c r="C98" i="13"/>
  <c r="K56" i="13"/>
  <c r="B7" i="16"/>
  <c r="L53" i="13"/>
  <c r="J53" i="13"/>
  <c r="J89" i="13"/>
  <c r="G53" i="13"/>
  <c r="N20" i="13"/>
  <c r="M33" i="13"/>
  <c r="L89" i="13"/>
  <c r="K53" i="13"/>
  <c r="L13" i="13"/>
  <c r="N101" i="13"/>
  <c r="I89" i="13"/>
  <c r="C89" i="13"/>
  <c r="G89" i="13"/>
  <c r="C53" i="13"/>
  <c r="E53" i="13"/>
  <c r="D93" i="13"/>
  <c r="K37" i="13"/>
  <c r="O14" i="14"/>
  <c r="O18" i="14"/>
  <c r="N89" i="13"/>
  <c r="D89" i="13"/>
  <c r="L100" i="13"/>
  <c r="M53" i="13"/>
  <c r="F53" i="13"/>
  <c r="D37" i="13"/>
  <c r="H37" i="13"/>
  <c r="N36" i="13"/>
  <c r="E89" i="13"/>
  <c r="C85" i="13"/>
  <c r="N53" i="13"/>
  <c r="H53" i="13"/>
  <c r="F58" i="13"/>
  <c r="D53" i="13"/>
  <c r="J85" i="13"/>
  <c r="G88" i="13"/>
  <c r="L102" i="13"/>
  <c r="L5" i="14" s="1"/>
  <c r="L6" i="14" s="1"/>
  <c r="I102" i="13"/>
  <c r="I5" i="14" s="1"/>
  <c r="I6" i="14" s="1"/>
  <c r="F102" i="13"/>
  <c r="F5" i="14" s="1"/>
  <c r="M102" i="13"/>
  <c r="M5" i="14" s="1"/>
  <c r="M6" i="14" s="1"/>
  <c r="E102" i="13"/>
  <c r="G102" i="13"/>
  <c r="G5" i="14" s="1"/>
  <c r="G6" i="14" s="1"/>
  <c r="J102" i="13"/>
  <c r="J5" i="14" s="1"/>
  <c r="J6" i="14" s="1"/>
  <c r="D102" i="13"/>
  <c r="D5" i="14" s="1"/>
  <c r="D6" i="14" s="1"/>
  <c r="C102" i="13"/>
  <c r="C5" i="14" s="1"/>
  <c r="C6" i="14" s="1"/>
  <c r="M73" i="13"/>
  <c r="F73" i="13"/>
  <c r="G73" i="13"/>
  <c r="L73" i="13"/>
  <c r="J73" i="13"/>
  <c r="E73" i="13"/>
  <c r="C73" i="13"/>
  <c r="N73" i="13"/>
  <c r="M21" i="13"/>
  <c r="D21" i="13"/>
  <c r="C9" i="13"/>
  <c r="E9" i="13"/>
  <c r="K9" i="13"/>
  <c r="F9" i="13"/>
  <c r="L9" i="13"/>
  <c r="I9" i="13"/>
  <c r="G9" i="13"/>
  <c r="M9" i="13"/>
  <c r="J82" i="13"/>
  <c r="D82" i="13"/>
  <c r="L82" i="13"/>
  <c r="K82" i="13"/>
  <c r="I82" i="13"/>
  <c r="H36" i="13"/>
  <c r="J36" i="13"/>
  <c r="K36" i="13"/>
  <c r="I36" i="13"/>
  <c r="L36" i="13"/>
  <c r="G36" i="13"/>
  <c r="K4" i="13"/>
  <c r="M4" i="13"/>
  <c r="L4" i="13"/>
  <c r="F4" i="13"/>
  <c r="D4" i="13"/>
  <c r="E71" i="13"/>
  <c r="J71" i="13"/>
  <c r="K71" i="13"/>
  <c r="L71" i="13"/>
  <c r="K23" i="13"/>
  <c r="J23" i="13"/>
  <c r="M23" i="13"/>
  <c r="H23" i="13"/>
  <c r="L58" i="13"/>
  <c r="I58" i="13"/>
  <c r="E58" i="13"/>
  <c r="C58" i="13"/>
  <c r="K42" i="13"/>
  <c r="N42" i="13"/>
  <c r="D42" i="13"/>
  <c r="C42" i="13"/>
  <c r="F42" i="13"/>
  <c r="G42" i="13"/>
  <c r="H42" i="13"/>
  <c r="L42" i="13"/>
  <c r="J76" i="13"/>
  <c r="C76" i="13"/>
  <c r="L90" i="13"/>
  <c r="C90" i="13"/>
  <c r="D90" i="13"/>
  <c r="E90" i="13"/>
  <c r="N90" i="13"/>
  <c r="I90" i="13"/>
  <c r="F90" i="13"/>
  <c r="H90" i="13"/>
  <c r="J90" i="13"/>
  <c r="C105" i="13"/>
  <c r="M105" i="13"/>
  <c r="J105" i="13"/>
  <c r="L105" i="13"/>
  <c r="K105" i="13"/>
  <c r="D105" i="13"/>
  <c r="E105" i="13"/>
  <c r="F105" i="13"/>
  <c r="H105" i="13"/>
  <c r="L92" i="13"/>
  <c r="E92" i="13"/>
  <c r="I92" i="13"/>
  <c r="C92" i="13"/>
  <c r="N92" i="13"/>
  <c r="J92" i="13"/>
  <c r="M92" i="13"/>
  <c r="D92" i="13"/>
  <c r="G90" i="13"/>
  <c r="G92" i="13"/>
  <c r="H92" i="13"/>
  <c r="G76" i="13"/>
  <c r="J101" i="13"/>
  <c r="C101" i="13"/>
  <c r="H101" i="13"/>
  <c r="G101" i="13"/>
  <c r="N56" i="13"/>
  <c r="C56" i="13"/>
  <c r="G56" i="13"/>
  <c r="F56" i="13"/>
  <c r="L56" i="13"/>
  <c r="J20" i="13"/>
  <c r="G20" i="13"/>
  <c r="L20" i="13"/>
  <c r="C20" i="13"/>
  <c r="H20" i="13"/>
  <c r="M20" i="13"/>
  <c r="K85" i="13"/>
  <c r="G85" i="13"/>
  <c r="L85" i="13"/>
  <c r="I85" i="13"/>
  <c r="D85" i="13"/>
  <c r="H85" i="13"/>
  <c r="N85" i="13"/>
  <c r="M85" i="13"/>
  <c r="F85" i="13"/>
  <c r="D51" i="13"/>
  <c r="H51" i="13"/>
  <c r="I51" i="13"/>
  <c r="L51" i="13"/>
  <c r="G29" i="13"/>
  <c r="E29" i="13"/>
  <c r="N29" i="13"/>
  <c r="M29" i="13"/>
  <c r="F29" i="13"/>
  <c r="J29" i="13"/>
  <c r="D29" i="13"/>
  <c r="C29" i="13"/>
  <c r="L29" i="13"/>
  <c r="M62" i="13"/>
  <c r="G62" i="13"/>
  <c r="L62" i="13"/>
  <c r="E62" i="13"/>
  <c r="N62" i="13"/>
  <c r="I62" i="13"/>
  <c r="E100" i="13"/>
  <c r="J100" i="13"/>
  <c r="I100" i="13"/>
  <c r="M100" i="13"/>
  <c r="H100" i="13"/>
  <c r="C100" i="13"/>
  <c r="G100" i="13"/>
  <c r="F100" i="13"/>
  <c r="D100" i="13"/>
  <c r="I105" i="13"/>
  <c r="H29" i="13"/>
  <c r="D36" i="13"/>
  <c r="N105" i="13"/>
  <c r="M90" i="13"/>
  <c r="J42" i="13"/>
  <c r="K101" i="13"/>
  <c r="F101" i="13"/>
  <c r="G105" i="13"/>
  <c r="F88" i="13"/>
  <c r="N100" i="13"/>
  <c r="K90" i="13"/>
  <c r="D62" i="13"/>
  <c r="I29" i="13"/>
  <c r="F92" i="13"/>
  <c r="E23" i="13"/>
  <c r="K92" i="13"/>
  <c r="H9" i="13"/>
  <c r="J56" i="13"/>
  <c r="O16" i="14"/>
  <c r="O20" i="14"/>
  <c r="C78" i="13"/>
  <c r="K97" i="13"/>
  <c r="K84" i="13"/>
  <c r="D48" i="13"/>
  <c r="N45" i="13"/>
  <c r="I45" i="13"/>
  <c r="C32" i="13"/>
  <c r="K32" i="13"/>
  <c r="K48" i="13"/>
  <c r="F48" i="13"/>
  <c r="I97" i="13"/>
  <c r="I30" i="13"/>
  <c r="L30" i="13"/>
  <c r="K17" i="13"/>
  <c r="H17" i="13"/>
  <c r="K34" i="13"/>
  <c r="E34" i="13"/>
  <c r="N34" i="13"/>
  <c r="E17" i="13"/>
  <c r="G17" i="13"/>
  <c r="F78" i="13"/>
  <c r="O10" i="14"/>
  <c r="G45" i="13"/>
  <c r="D45" i="13"/>
  <c r="H32" i="13"/>
  <c r="J48" i="13"/>
  <c r="J30" i="13"/>
  <c r="M17" i="13"/>
  <c r="D17" i="13"/>
  <c r="L17" i="13"/>
  <c r="F34" i="13"/>
  <c r="H45" i="13"/>
  <c r="M45" i="13"/>
  <c r="F81" i="13"/>
  <c r="E81" i="13"/>
  <c r="I81" i="13"/>
  <c r="K81" i="13"/>
  <c r="H81" i="13"/>
  <c r="H39" i="13"/>
  <c r="E39" i="13"/>
  <c r="L39" i="13"/>
  <c r="F39" i="13"/>
  <c r="G39" i="13"/>
  <c r="D39" i="13"/>
  <c r="I6" i="13"/>
  <c r="H6" i="13"/>
  <c r="M6" i="13"/>
  <c r="C26" i="13"/>
  <c r="L26" i="13"/>
  <c r="F41" i="13"/>
  <c r="D41" i="13"/>
  <c r="L41" i="13"/>
  <c r="H70" i="13"/>
  <c r="F70" i="13"/>
  <c r="C70" i="13"/>
  <c r="E74" i="13"/>
  <c r="C74" i="13"/>
  <c r="N74" i="13"/>
  <c r="O22" i="14"/>
  <c r="O24" i="14"/>
  <c r="C79" i="13"/>
  <c r="J79" i="13"/>
  <c r="F79" i="13"/>
  <c r="G79" i="13"/>
  <c r="E79" i="13"/>
  <c r="D79" i="13"/>
  <c r="N79" i="13"/>
  <c r="I79" i="13"/>
  <c r="D83" i="13"/>
  <c r="L83" i="13"/>
  <c r="H83" i="13"/>
  <c r="M83" i="13"/>
  <c r="K94" i="13"/>
  <c r="G94" i="13"/>
  <c r="I94" i="13"/>
  <c r="N94" i="13"/>
  <c r="J94" i="13"/>
  <c r="M94" i="13"/>
  <c r="C94" i="13"/>
  <c r="D94" i="13"/>
  <c r="J98" i="13"/>
  <c r="D98" i="13"/>
  <c r="I98" i="13"/>
  <c r="L98" i="13"/>
  <c r="M98" i="13"/>
  <c r="K98" i="13"/>
  <c r="N81" i="13"/>
  <c r="J6" i="13"/>
  <c r="L81" i="13"/>
  <c r="E49" i="13"/>
  <c r="N49" i="13"/>
  <c r="H49" i="13"/>
  <c r="I49" i="13"/>
  <c r="K49" i="13"/>
  <c r="D49" i="13"/>
  <c r="G86" i="13"/>
  <c r="K86" i="13"/>
  <c r="D86" i="13"/>
  <c r="J86" i="13"/>
  <c r="M86" i="13"/>
  <c r="L86" i="13"/>
  <c r="H86" i="13"/>
  <c r="K60" i="13"/>
  <c r="G60" i="13"/>
  <c r="D40" i="13"/>
  <c r="M40" i="13"/>
  <c r="E40" i="13"/>
  <c r="I24" i="13"/>
  <c r="M24" i="13"/>
  <c r="K24" i="13"/>
  <c r="C8" i="13"/>
  <c r="M8" i="13"/>
  <c r="I8" i="13"/>
  <c r="J8" i="13"/>
  <c r="G67" i="13"/>
  <c r="C67" i="13"/>
  <c r="F19" i="13"/>
  <c r="N19" i="13"/>
  <c r="J81" i="13"/>
  <c r="N39" i="13"/>
  <c r="N6" i="13"/>
  <c r="N69" i="13"/>
  <c r="C69" i="13"/>
  <c r="G69" i="13"/>
  <c r="I69" i="13"/>
  <c r="D69" i="13"/>
  <c r="L69" i="13"/>
  <c r="M69" i="13"/>
  <c r="J88" i="13"/>
  <c r="M88" i="13"/>
  <c r="N88" i="13"/>
  <c r="M50" i="13"/>
  <c r="D95" i="13"/>
  <c r="M95" i="13"/>
  <c r="M65" i="13"/>
  <c r="H56" i="13"/>
  <c r="I56" i="13"/>
  <c r="G31" i="13"/>
  <c r="M31" i="13"/>
  <c r="E101" i="13"/>
  <c r="M82" i="13"/>
  <c r="N82" i="13"/>
  <c r="F20" i="13"/>
  <c r="K20" i="13"/>
  <c r="C36" i="13"/>
  <c r="F36" i="13"/>
  <c r="J9" i="13"/>
  <c r="G64" i="13"/>
  <c r="E82" i="13"/>
  <c r="M77" i="13"/>
  <c r="L77" i="13"/>
  <c r="F38" i="13"/>
  <c r="D38" i="13"/>
  <c r="E38" i="13"/>
  <c r="N4" i="13"/>
  <c r="L61" i="13"/>
  <c r="H82" i="13"/>
  <c r="E63" i="13"/>
  <c r="F77" i="13"/>
  <c r="F63" i="13"/>
  <c r="D9" i="13"/>
  <c r="K15" i="13"/>
  <c r="N9" i="13"/>
  <c r="H4" i="13"/>
  <c r="G3" i="13"/>
  <c r="J3" i="13"/>
  <c r="K3" i="13"/>
  <c r="K109" i="13"/>
  <c r="D113" i="13"/>
  <c r="L120" i="13"/>
  <c r="F82" i="13"/>
  <c r="N21" i="13"/>
  <c r="J4" i="13"/>
  <c r="C82" i="13"/>
  <c r="N63" i="13"/>
  <c r="F15" i="13"/>
  <c r="I15" i="13"/>
  <c r="C31" i="13"/>
  <c r="E77" i="13"/>
  <c r="L3" i="13"/>
  <c r="M3" i="13"/>
  <c r="N113" i="13"/>
  <c r="J118" i="13"/>
  <c r="O12" i="14"/>
  <c r="F60" i="13"/>
  <c r="D8" i="13"/>
  <c r="F86" i="13"/>
  <c r="N83" i="13"/>
  <c r="G83" i="13"/>
  <c r="D81" i="13"/>
  <c r="M81" i="13"/>
  <c r="C81" i="13"/>
  <c r="I86" i="13"/>
  <c r="C86" i="13"/>
  <c r="H69" i="13"/>
  <c r="E69" i="13"/>
  <c r="F69" i="13"/>
  <c r="F49" i="13"/>
  <c r="J49" i="13"/>
  <c r="E94" i="13"/>
  <c r="L94" i="13"/>
  <c r="K79" i="13"/>
  <c r="M79" i="13"/>
  <c r="J39" i="13"/>
  <c r="I39" i="13"/>
  <c r="C39" i="13"/>
  <c r="C88" i="13"/>
  <c r="L88" i="13"/>
  <c r="F83" i="13"/>
  <c r="N40" i="13"/>
  <c r="M74" i="13"/>
  <c r="E98" i="13"/>
  <c r="N98" i="13"/>
  <c r="L24" i="13"/>
  <c r="K67" i="13"/>
  <c r="K33" i="13"/>
  <c r="J24" i="13"/>
  <c r="K69" i="13"/>
  <c r="I19" i="13"/>
  <c r="H88" i="13"/>
  <c r="M19" i="13"/>
  <c r="K8" i="13"/>
  <c r="N116" i="13"/>
  <c r="L121" i="13"/>
  <c r="N122" i="13"/>
  <c r="E88" i="13"/>
  <c r="E50" i="13"/>
  <c r="J40" i="13"/>
  <c r="I74" i="13"/>
  <c r="K74" i="13"/>
  <c r="H98" i="13"/>
  <c r="C47" i="13"/>
  <c r="F24" i="13"/>
  <c r="I67" i="13"/>
  <c r="D33" i="13"/>
  <c r="M60" i="13"/>
  <c r="C60" i="13"/>
  <c r="I88" i="13"/>
  <c r="L67" i="13"/>
  <c r="C5" i="13"/>
  <c r="F118" i="13"/>
  <c r="H33" i="13"/>
  <c r="G81" i="13"/>
  <c r="E60" i="13"/>
  <c r="N60" i="13"/>
  <c r="D6" i="13"/>
  <c r="K88" i="13"/>
  <c r="L60" i="13"/>
  <c r="L65" i="13"/>
  <c r="G65" i="13"/>
  <c r="N41" i="13"/>
  <c r="M70" i="13"/>
  <c r="G21" i="13"/>
  <c r="K12" i="13"/>
  <c r="I60" i="13"/>
  <c r="H89" i="13"/>
  <c r="K89" i="13"/>
  <c r="M42" i="13"/>
  <c r="E42" i="13"/>
  <c r="C113" i="13"/>
  <c r="L113" i="13"/>
  <c r="M113" i="13"/>
  <c r="H113" i="13"/>
  <c r="K113" i="13"/>
  <c r="L84" i="13"/>
  <c r="M84" i="13"/>
  <c r="K5" i="13"/>
  <c r="L5" i="13"/>
  <c r="F5" i="13"/>
  <c r="I5" i="13"/>
  <c r="D5" i="13"/>
  <c r="H26" i="13"/>
  <c r="I26" i="13"/>
  <c r="N26" i="13"/>
  <c r="E26" i="13"/>
  <c r="F26" i="13"/>
  <c r="D26" i="13"/>
  <c r="M26" i="13"/>
  <c r="K26" i="13"/>
  <c r="I41" i="13"/>
  <c r="M41" i="13"/>
  <c r="G41" i="13"/>
  <c r="E41" i="13"/>
  <c r="J41" i="13"/>
  <c r="K41" i="13"/>
  <c r="F47" i="13"/>
  <c r="N47" i="13"/>
  <c r="K47" i="13"/>
  <c r="H47" i="13"/>
  <c r="D47" i="13"/>
  <c r="M47" i="13"/>
  <c r="L50" i="13"/>
  <c r="I50" i="13"/>
  <c r="F50" i="13"/>
  <c r="N50" i="13"/>
  <c r="G50" i="13"/>
  <c r="H50" i="13"/>
  <c r="K50" i="13"/>
  <c r="E70" i="13"/>
  <c r="G70" i="13"/>
  <c r="L70" i="13"/>
  <c r="K70" i="13"/>
  <c r="J70" i="13"/>
  <c r="E5" i="14"/>
  <c r="E6" i="14" s="1"/>
  <c r="D84" i="13"/>
  <c r="N84" i="13"/>
  <c r="E84" i="13"/>
  <c r="H84" i="13"/>
  <c r="G84" i="13"/>
  <c r="F65" i="13"/>
  <c r="N65" i="13"/>
  <c r="J84" i="13"/>
  <c r="D50" i="13"/>
  <c r="J47" i="13"/>
  <c r="E47" i="13"/>
  <c r="H41" i="13"/>
  <c r="I70" i="13"/>
  <c r="J26" i="13"/>
  <c r="D70" i="13"/>
  <c r="G5" i="13"/>
  <c r="E5" i="13"/>
  <c r="G13" i="13"/>
  <c r="M13" i="13"/>
  <c r="I13" i="13"/>
  <c r="D91" i="13"/>
  <c r="L91" i="13"/>
  <c r="C91" i="13"/>
  <c r="H91" i="13"/>
  <c r="N91" i="13"/>
  <c r="M91" i="13"/>
  <c r="J91" i="13"/>
  <c r="N44" i="13"/>
  <c r="K44" i="13"/>
  <c r="D44" i="13"/>
  <c r="C44" i="13"/>
  <c r="I44" i="13"/>
  <c r="L44" i="13"/>
  <c r="I28" i="13"/>
  <c r="N28" i="13"/>
  <c r="F28" i="13"/>
  <c r="F12" i="13"/>
  <c r="C12" i="13"/>
  <c r="N12" i="13"/>
  <c r="C71" i="13"/>
  <c r="H71" i="13"/>
  <c r="M71" i="13"/>
  <c r="F71" i="13"/>
  <c r="D71" i="13"/>
  <c r="G71" i="13"/>
  <c r="I71" i="13"/>
  <c r="N71" i="13"/>
  <c r="M51" i="13"/>
  <c r="G51" i="13"/>
  <c r="E51" i="13"/>
  <c r="K51" i="13"/>
  <c r="F51" i="13"/>
  <c r="J51" i="13"/>
  <c r="N51" i="13"/>
  <c r="C23" i="13"/>
  <c r="F23" i="13"/>
  <c r="I23" i="13"/>
  <c r="L23" i="13"/>
  <c r="D23" i="13"/>
  <c r="G23" i="13"/>
  <c r="N23" i="13"/>
  <c r="N58" i="13"/>
  <c r="G58" i="13"/>
  <c r="H58" i="13"/>
  <c r="J58" i="13"/>
  <c r="D58" i="13"/>
  <c r="K58" i="13"/>
  <c r="K99" i="13"/>
  <c r="H99" i="13"/>
  <c r="F99" i="13"/>
  <c r="N99" i="13"/>
  <c r="J99" i="13"/>
  <c r="I99" i="13"/>
  <c r="E99" i="13"/>
  <c r="D96" i="13"/>
  <c r="F96" i="13"/>
  <c r="M96" i="13"/>
  <c r="O8" i="14"/>
  <c r="G108" i="13"/>
  <c r="F108" i="13"/>
  <c r="I108" i="13"/>
  <c r="J21" i="13"/>
  <c r="L21" i="13"/>
  <c r="F21" i="13"/>
  <c r="H21" i="13"/>
  <c r="C84" i="13"/>
  <c r="I84" i="13"/>
  <c r="I65" i="13"/>
  <c r="E65" i="13"/>
  <c r="C50" i="13"/>
  <c r="G47" i="13"/>
  <c r="L47" i="13"/>
  <c r="C41" i="13"/>
  <c r="N70" i="13"/>
  <c r="G26" i="13"/>
  <c r="I21" i="13"/>
  <c r="N5" i="13"/>
  <c r="J5" i="13"/>
  <c r="M5" i="13"/>
  <c r="F33" i="13"/>
  <c r="G33" i="13"/>
  <c r="E33" i="13"/>
  <c r="N33" i="13"/>
  <c r="L33" i="13"/>
  <c r="J33" i="13"/>
  <c r="C33" i="13"/>
  <c r="H60" i="13"/>
  <c r="J60" i="13"/>
  <c r="D60" i="13"/>
  <c r="I40" i="13"/>
  <c r="G40" i="13"/>
  <c r="H40" i="13"/>
  <c r="F40" i="13"/>
  <c r="K40" i="13"/>
  <c r="L40" i="13"/>
  <c r="E24" i="13"/>
  <c r="N24" i="13"/>
  <c r="D24" i="13"/>
  <c r="H24" i="13"/>
  <c r="C24" i="13"/>
  <c r="L8" i="13"/>
  <c r="F8" i="13"/>
  <c r="N8" i="13"/>
  <c r="H8" i="13"/>
  <c r="E8" i="13"/>
  <c r="J67" i="13"/>
  <c r="M67" i="13"/>
  <c r="H67" i="13"/>
  <c r="N67" i="13"/>
  <c r="F67" i="13"/>
  <c r="D67" i="13"/>
  <c r="M39" i="13"/>
  <c r="K39" i="13"/>
  <c r="K19" i="13"/>
  <c r="H19" i="13"/>
  <c r="D19" i="13"/>
  <c r="L19" i="13"/>
  <c r="E19" i="13"/>
  <c r="J19" i="13"/>
  <c r="C19" i="13"/>
  <c r="G19" i="13"/>
  <c r="F6" i="13"/>
  <c r="G6" i="13"/>
  <c r="K6" i="13"/>
  <c r="L6" i="13"/>
  <c r="C6" i="13"/>
  <c r="E6" i="13"/>
  <c r="H34" i="13"/>
  <c r="J34" i="13"/>
  <c r="L34" i="13"/>
  <c r="F76" i="13"/>
  <c r="E76" i="13"/>
  <c r="J74" i="13"/>
  <c r="F74" i="13"/>
  <c r="D74" i="13"/>
  <c r="N120" i="13"/>
  <c r="K117" i="13"/>
  <c r="E114" i="13"/>
  <c r="C121" i="13"/>
  <c r="L74" i="13"/>
  <c r="G74" i="13"/>
  <c r="N117" i="13"/>
  <c r="L124" i="13"/>
  <c r="F6" i="14"/>
  <c r="D65" i="13"/>
  <c r="K65" i="13"/>
  <c r="E13" i="13"/>
  <c r="F13" i="13"/>
  <c r="N13" i="13"/>
  <c r="D13" i="13"/>
  <c r="J13" i="13"/>
  <c r="K13" i="13"/>
  <c r="C62" i="13"/>
  <c r="K62" i="13"/>
  <c r="H62" i="13"/>
  <c r="J62" i="13"/>
  <c r="H76" i="13"/>
  <c r="N76" i="13"/>
  <c r="D76" i="13"/>
  <c r="M76" i="13"/>
  <c r="I76" i="13"/>
  <c r="L76" i="13"/>
  <c r="K76" i="13"/>
  <c r="H73" i="13"/>
  <c r="D73" i="13"/>
  <c r="C21" i="13"/>
  <c r="E21" i="13"/>
  <c r="K21" i="13"/>
  <c r="H95" i="13"/>
  <c r="L95" i="13"/>
  <c r="K95" i="13"/>
  <c r="I95" i="13"/>
  <c r="J37" i="13"/>
  <c r="E37" i="13"/>
  <c r="L37" i="13"/>
  <c r="N37" i="13"/>
  <c r="C37" i="13"/>
  <c r="M37" i="13"/>
  <c r="I37" i="13"/>
  <c r="L101" i="13"/>
  <c r="D101" i="13"/>
  <c r="M101" i="13"/>
  <c r="E56" i="13"/>
  <c r="M56" i="13"/>
  <c r="C49" i="13"/>
  <c r="M49" i="13"/>
  <c r="M30" i="13"/>
  <c r="F30" i="13"/>
  <c r="E30" i="13"/>
  <c r="D30" i="13"/>
  <c r="M97" i="13"/>
  <c r="H97" i="13"/>
  <c r="G97" i="13"/>
  <c r="D97" i="13"/>
  <c r="K78" i="13"/>
  <c r="G78" i="13"/>
  <c r="E78" i="13"/>
  <c r="I48" i="13"/>
  <c r="M48" i="13"/>
  <c r="J32" i="13"/>
  <c r="E32" i="13"/>
  <c r="E16" i="13"/>
  <c r="C16" i="13"/>
  <c r="G16" i="13"/>
  <c r="J16" i="13"/>
  <c r="F16" i="13"/>
  <c r="M93" i="13"/>
  <c r="H93" i="13"/>
  <c r="E75" i="13"/>
  <c r="I75" i="13"/>
  <c r="J75" i="13"/>
  <c r="L75" i="13"/>
  <c r="K75" i="13"/>
  <c r="M27" i="13"/>
  <c r="H27" i="13"/>
  <c r="F27" i="13"/>
  <c r="D27" i="13"/>
  <c r="D11" i="13"/>
  <c r="H11" i="13"/>
  <c r="K11" i="13"/>
  <c r="M54" i="13"/>
  <c r="C54" i="13"/>
  <c r="G54" i="13"/>
  <c r="K54" i="13"/>
  <c r="I54" i="13"/>
  <c r="D54" i="13"/>
  <c r="C108" i="13"/>
  <c r="H110" i="13"/>
  <c r="F120" i="13"/>
  <c r="H121" i="13"/>
  <c r="N121" i="13"/>
  <c r="N123" i="13"/>
  <c r="I20" i="13"/>
  <c r="E4" i="13"/>
  <c r="I10" i="13"/>
  <c r="E20" i="13"/>
  <c r="D63" i="13"/>
  <c r="F14" i="13"/>
  <c r="G18" i="13"/>
  <c r="F46" i="13"/>
  <c r="I46" i="13"/>
  <c r="E22" i="13"/>
  <c r="H22" i="13"/>
  <c r="D18" i="13"/>
  <c r="H107" i="13"/>
  <c r="D107" i="13"/>
  <c r="M110" i="13"/>
  <c r="F113" i="13"/>
  <c r="G120" i="13"/>
  <c r="J120" i="13"/>
  <c r="H119" i="13"/>
  <c r="M121" i="13"/>
  <c r="D121" i="13"/>
  <c r="E121" i="13"/>
  <c r="I123" i="13"/>
  <c r="H77" i="13"/>
  <c r="G4" i="13"/>
  <c r="I4" i="13"/>
  <c r="L99" i="13"/>
  <c r="M99" i="13"/>
  <c r="J63" i="13"/>
  <c r="M63" i="13"/>
  <c r="G15" i="13"/>
  <c r="J15" i="13"/>
  <c r="H15" i="13"/>
  <c r="N15" i="13"/>
  <c r="C4" i="13"/>
  <c r="K63" i="13"/>
  <c r="D68" i="13"/>
  <c r="N46" i="13"/>
  <c r="I52" i="13"/>
  <c r="I18" i="13"/>
  <c r="C52" i="13"/>
  <c r="E52" i="13"/>
  <c r="C68" i="13"/>
  <c r="L46" i="13"/>
  <c r="M46" i="13"/>
  <c r="J107" i="13"/>
  <c r="F107" i="13"/>
  <c r="D120" i="13"/>
  <c r="I121" i="13"/>
  <c r="K121" i="13"/>
  <c r="L122" i="13"/>
  <c r="C111" i="13"/>
  <c r="E111" i="13"/>
  <c r="M114" i="13"/>
  <c r="D123" i="13"/>
  <c r="M123" i="13"/>
  <c r="E124" i="13"/>
  <c r="N128" i="13"/>
  <c r="N126" i="13"/>
  <c r="E110" i="13"/>
  <c r="I114" i="13"/>
  <c r="M118" i="13"/>
  <c r="K118" i="13"/>
  <c r="K123" i="13"/>
  <c r="H123" i="13"/>
  <c r="N124" i="13"/>
  <c r="J128" i="13"/>
  <c r="J126" i="13"/>
  <c r="F110" i="13"/>
  <c r="M111" i="13"/>
  <c r="G111" i="13"/>
  <c r="G113" i="13"/>
  <c r="E116" i="13"/>
  <c r="E118" i="13"/>
  <c r="K119" i="13"/>
  <c r="L118" i="13"/>
  <c r="J123" i="13"/>
  <c r="C122" i="13"/>
  <c r="F123" i="13"/>
  <c r="C123" i="13"/>
  <c r="F128" i="13"/>
  <c r="F126" i="13"/>
  <c r="H78" i="13"/>
  <c r="K115" i="13"/>
  <c r="F115" i="13"/>
  <c r="M115" i="13"/>
  <c r="H115" i="13"/>
  <c r="I115" i="13"/>
  <c r="N115" i="13"/>
  <c r="E115" i="13"/>
  <c r="J115" i="13"/>
  <c r="D115" i="13"/>
  <c r="G115" i="13"/>
  <c r="C115" i="13"/>
  <c r="L115" i="13"/>
  <c r="D127" i="13"/>
  <c r="H127" i="13"/>
  <c r="L127" i="13"/>
  <c r="E127" i="13"/>
  <c r="I127" i="13"/>
  <c r="M127" i="13"/>
  <c r="F127" i="13"/>
  <c r="J127" i="13"/>
  <c r="N127" i="13"/>
  <c r="C127" i="13"/>
  <c r="G127" i="13"/>
  <c r="K127" i="13"/>
  <c r="M36" i="13"/>
  <c r="C109" i="13"/>
  <c r="J109" i="13"/>
  <c r="M109" i="13"/>
  <c r="H109" i="13"/>
  <c r="E109" i="13"/>
  <c r="D109" i="13"/>
  <c r="F112" i="13"/>
  <c r="C112" i="13"/>
  <c r="D112" i="13"/>
  <c r="K112" i="13"/>
  <c r="J112" i="13"/>
  <c r="E112" i="13"/>
  <c r="I112" i="13"/>
  <c r="L112" i="13"/>
  <c r="G112" i="13"/>
  <c r="H112" i="13"/>
  <c r="N112" i="13"/>
  <c r="M112" i="13"/>
  <c r="E125" i="13"/>
  <c r="G125" i="13"/>
  <c r="I125" i="13"/>
  <c r="L125" i="13"/>
  <c r="C125" i="13"/>
  <c r="N125" i="13"/>
  <c r="H125" i="13"/>
  <c r="J125" i="13"/>
  <c r="D125" i="13"/>
  <c r="K125" i="13"/>
  <c r="F125" i="13"/>
  <c r="M125" i="13"/>
  <c r="D129" i="13"/>
  <c r="H129" i="13"/>
  <c r="L129" i="13"/>
  <c r="E129" i="13"/>
  <c r="I129" i="13"/>
  <c r="M129" i="13"/>
  <c r="F129" i="13"/>
  <c r="J129" i="13"/>
  <c r="N129" i="13"/>
  <c r="C129" i="13"/>
  <c r="G129" i="13"/>
  <c r="K129" i="13"/>
  <c r="H108" i="13"/>
  <c r="F111" i="13"/>
  <c r="K110" i="13"/>
  <c r="J111" i="13"/>
  <c r="H111" i="13"/>
  <c r="I111" i="13"/>
  <c r="D111" i="13"/>
  <c r="N111" i="13"/>
  <c r="K111" i="13"/>
  <c r="F119" i="13"/>
  <c r="E120" i="13"/>
  <c r="I117" i="13"/>
  <c r="M117" i="13"/>
  <c r="N118" i="13"/>
  <c r="G117" i="13"/>
  <c r="L114" i="13"/>
  <c r="H114" i="13"/>
  <c r="G116" i="13"/>
  <c r="M116" i="13"/>
  <c r="I118" i="13"/>
  <c r="I120" i="13"/>
  <c r="H117" i="13"/>
  <c r="I119" i="13"/>
  <c r="J119" i="13"/>
  <c r="D118" i="13"/>
  <c r="K120" i="13"/>
  <c r="I122" i="13"/>
  <c r="G122" i="13"/>
  <c r="J121" i="13"/>
  <c r="I124" i="13"/>
  <c r="M128" i="13"/>
  <c r="I128" i="13"/>
  <c r="E128" i="13"/>
  <c r="M126" i="13"/>
  <c r="I126" i="13"/>
  <c r="E126" i="13"/>
  <c r="K107" i="13"/>
  <c r="J110" i="13"/>
  <c r="L110" i="13"/>
  <c r="E119" i="13"/>
  <c r="L119" i="13"/>
  <c r="H116" i="13"/>
  <c r="C116" i="13"/>
  <c r="L117" i="13"/>
  <c r="K114" i="13"/>
  <c r="G114" i="13"/>
  <c r="D114" i="13"/>
  <c r="F114" i="13"/>
  <c r="E117" i="13"/>
  <c r="M119" i="13"/>
  <c r="N119" i="13"/>
  <c r="M122" i="13"/>
  <c r="F122" i="13"/>
  <c r="K122" i="13"/>
  <c r="D122" i="13"/>
  <c r="G124" i="13"/>
  <c r="D124" i="13"/>
  <c r="M124" i="13"/>
  <c r="F124" i="13"/>
  <c r="L128" i="13"/>
  <c r="H128" i="13"/>
  <c r="D128" i="13"/>
  <c r="L126" i="13"/>
  <c r="H126" i="13"/>
  <c r="D126" i="13"/>
  <c r="N108" i="13"/>
  <c r="G110" i="13"/>
  <c r="I110" i="13"/>
  <c r="N110" i="13"/>
  <c r="D110" i="13"/>
  <c r="J113" i="13"/>
  <c r="E113" i="13"/>
  <c r="I116" i="13"/>
  <c r="K116" i="13"/>
  <c r="C120" i="13"/>
  <c r="M120" i="13"/>
  <c r="D117" i="13"/>
  <c r="F117" i="13"/>
  <c r="C118" i="13"/>
  <c r="N114" i="13"/>
  <c r="J114" i="13"/>
  <c r="J117" i="13"/>
  <c r="D116" i="13"/>
  <c r="J116" i="13"/>
  <c r="G119" i="13"/>
  <c r="D119" i="13"/>
  <c r="G118" i="13"/>
  <c r="G123" i="13"/>
  <c r="J122" i="13"/>
  <c r="L123" i="13"/>
  <c r="H122" i="13"/>
  <c r="K124" i="13"/>
  <c r="H124" i="13"/>
  <c r="J124" i="13"/>
  <c r="K128" i="13"/>
  <c r="G128" i="13"/>
  <c r="K126" i="13"/>
  <c r="G126" i="13"/>
  <c r="O72" i="13" l="1"/>
  <c r="O80" i="13"/>
  <c r="O14" i="13"/>
  <c r="O106" i="13"/>
  <c r="O35" i="13"/>
  <c r="O87" i="13"/>
  <c r="O57" i="13"/>
  <c r="O104" i="13"/>
  <c r="O103" i="13"/>
  <c r="O10" i="13"/>
  <c r="O61" i="13"/>
  <c r="O64" i="13"/>
  <c r="O7" i="13"/>
  <c r="O59" i="13"/>
  <c r="O43" i="13"/>
  <c r="O25" i="13"/>
  <c r="O55" i="13"/>
  <c r="O66" i="13"/>
  <c r="O105" i="13"/>
  <c r="O53" i="13"/>
  <c r="O77" i="13"/>
  <c r="O45" i="13"/>
  <c r="O17" i="13"/>
  <c r="O100" i="13"/>
  <c r="O92" i="13"/>
  <c r="O29" i="13"/>
  <c r="O85" i="13"/>
  <c r="O90" i="13"/>
  <c r="O102" i="13"/>
  <c r="O31" i="13"/>
  <c r="O5" i="14"/>
  <c r="P19" i="14" s="1"/>
  <c r="O8" i="13"/>
  <c r="O42" i="13"/>
  <c r="O36" i="13"/>
  <c r="O48" i="13"/>
  <c r="O6" i="14"/>
  <c r="O98" i="13"/>
  <c r="O94" i="13"/>
  <c r="O69" i="13"/>
  <c r="O86" i="13"/>
  <c r="O81" i="13"/>
  <c r="O82" i="13"/>
  <c r="O3" i="13"/>
  <c r="O9" i="13"/>
  <c r="O38" i="13"/>
  <c r="O63" i="13"/>
  <c r="O83" i="13"/>
  <c r="O89" i="13"/>
  <c r="O88" i="13"/>
  <c r="O20" i="13"/>
  <c r="O11" i="13"/>
  <c r="O75" i="13"/>
  <c r="O93" i="13"/>
  <c r="O56" i="13"/>
  <c r="O95" i="13"/>
  <c r="O34" i="13"/>
  <c r="O6" i="13"/>
  <c r="O19" i="13"/>
  <c r="O23" i="13"/>
  <c r="O12" i="13"/>
  <c r="O91" i="13"/>
  <c r="O32" i="13"/>
  <c r="P9" i="14"/>
  <c r="O97" i="13"/>
  <c r="O79" i="13"/>
  <c r="O15" i="13"/>
  <c r="O4" i="13"/>
  <c r="O70" i="13"/>
  <c r="O124" i="13"/>
  <c r="O117" i="13"/>
  <c r="O107" i="13"/>
  <c r="O121" i="13"/>
  <c r="O33" i="13"/>
  <c r="O96" i="13"/>
  <c r="O58" i="13"/>
  <c r="O51" i="13"/>
  <c r="O71" i="13"/>
  <c r="O28" i="13"/>
  <c r="O44" i="13"/>
  <c r="O5" i="13"/>
  <c r="O18" i="13"/>
  <c r="O27" i="13"/>
  <c r="O16" i="13"/>
  <c r="O101" i="13"/>
  <c r="O74" i="13"/>
  <c r="O39" i="13"/>
  <c r="O67" i="13"/>
  <c r="O24" i="13"/>
  <c r="O40" i="13"/>
  <c r="O60" i="13"/>
  <c r="O47" i="13"/>
  <c r="O26" i="13"/>
  <c r="O113" i="13"/>
  <c r="O41" i="13"/>
  <c r="O50" i="13"/>
  <c r="O78" i="13"/>
  <c r="O22" i="13"/>
  <c r="O30" i="13"/>
  <c r="O84" i="13"/>
  <c r="O68" i="13"/>
  <c r="O99" i="13"/>
  <c r="O49" i="13"/>
  <c r="O73" i="13"/>
  <c r="O62" i="13"/>
  <c r="O65" i="13"/>
  <c r="O46" i="13"/>
  <c r="O37" i="13"/>
  <c r="O52" i="13"/>
  <c r="O76" i="13"/>
  <c r="O54" i="13"/>
  <c r="O21" i="13"/>
  <c r="O13" i="13"/>
  <c r="O122" i="13"/>
  <c r="O114" i="13"/>
  <c r="O115" i="13"/>
  <c r="O123" i="13"/>
  <c r="O119" i="13"/>
  <c r="O110" i="13"/>
  <c r="O128" i="13"/>
  <c r="O126" i="13"/>
  <c r="O129" i="13"/>
  <c r="O125" i="13"/>
  <c r="O109" i="13"/>
  <c r="O108" i="13"/>
  <c r="O118" i="13"/>
  <c r="O120" i="13"/>
  <c r="O116" i="13"/>
  <c r="O111" i="13"/>
  <c r="O112" i="13"/>
  <c r="O127" i="13"/>
  <c r="P11" i="14" l="1"/>
  <c r="P15" i="14"/>
  <c r="P17" i="14"/>
  <c r="P7" i="14"/>
  <c r="P21" i="14"/>
  <c r="P13" i="14"/>
  <c r="P23" i="14"/>
  <c r="P5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7D941-D847-46DB-A5B8-51FC75F77477}" keepAlive="1" name="Consulta - ListaClientes" description="Conexão com a consulta 'ListaClientes' na pasta de trabalho." type="5" refreshedVersion="6" background="1" saveData="1">
    <dbPr connection="Provider=Microsoft.Mashup.OleDb.1;Data Source=$Workbook$;Location=ListaClientes;Extended Properties=&quot;&quot;" command="SELECT * FROM [ListaClientes]"/>
  </connection>
</connections>
</file>

<file path=xl/sharedStrings.xml><?xml version="1.0" encoding="utf-8"?>
<sst xmlns="http://schemas.openxmlformats.org/spreadsheetml/2006/main" count="4170" uniqueCount="1281">
  <si>
    <t>Linho Lev Alimentos</t>
  </si>
  <si>
    <t>Olavo Mildner</t>
  </si>
  <si>
    <t>Dilnei Rohled</t>
  </si>
  <si>
    <t>Shaiana Signorini</t>
  </si>
  <si>
    <t>Fonse Atacado</t>
  </si>
  <si>
    <t>Mês</t>
  </si>
  <si>
    <t>Nomes</t>
  </si>
  <si>
    <t>Uc</t>
  </si>
  <si>
    <t>Cliente</t>
  </si>
  <si>
    <t>821.698.700-59</t>
  </si>
  <si>
    <t>546.304.870-34</t>
  </si>
  <si>
    <t>654.690.200-10</t>
  </si>
  <si>
    <t>943.178.950-72</t>
  </si>
  <si>
    <t>116.173.140-72</t>
  </si>
  <si>
    <t>702.686.060-72</t>
  </si>
  <si>
    <t>00.441.988/0001-24</t>
  </si>
  <si>
    <t>CPF/CNPJ</t>
  </si>
  <si>
    <t>Seu Código</t>
  </si>
  <si>
    <t>617.834.800-25</t>
  </si>
  <si>
    <t>06.104.349/0001-50</t>
  </si>
  <si>
    <t>333.041.490-15</t>
  </si>
  <si>
    <t>210.733.920-15</t>
  </si>
  <si>
    <t>899.126.670-34</t>
  </si>
  <si>
    <t>03.744.290/0001-76</t>
  </si>
  <si>
    <t>427.612.630-49</t>
  </si>
  <si>
    <t>309.644.580-04</t>
  </si>
  <si>
    <t>11.484.618/0001-90</t>
  </si>
  <si>
    <t>999.240.300-44</t>
  </si>
  <si>
    <t>439.454.220-00</t>
  </si>
  <si>
    <t>001.641.820-47</t>
  </si>
  <si>
    <t>595.547.620-20</t>
  </si>
  <si>
    <t>881.957.910-34</t>
  </si>
  <si>
    <t>06.340.414/0001-46</t>
  </si>
  <si>
    <t>07.424.521/0001-15</t>
  </si>
  <si>
    <t>244.614.070-04</t>
  </si>
  <si>
    <t>57363/00</t>
  </si>
  <si>
    <t>219.703.940-72</t>
  </si>
  <si>
    <t>84439/00</t>
  </si>
  <si>
    <t>97.138.804/0001-93</t>
  </si>
  <si>
    <t>94.677.606/0001-00</t>
  </si>
  <si>
    <t>05.808.099/0001-76</t>
  </si>
  <si>
    <t>812.589.500-06</t>
  </si>
  <si>
    <t>07.768.362/0001-76</t>
  </si>
  <si>
    <t>567.092.770-20</t>
  </si>
  <si>
    <t>275.464.460-15</t>
  </si>
  <si>
    <t>17.684.017/0001-08</t>
  </si>
  <si>
    <t>012.350.710-30</t>
  </si>
  <si>
    <t>189.902.820-04</t>
  </si>
  <si>
    <t>15.553.353/0002-77</t>
  </si>
  <si>
    <t>15.553.353/0001-96</t>
  </si>
  <si>
    <t>810.898.300-25</t>
  </si>
  <si>
    <t>617.834.630-15</t>
  </si>
  <si>
    <t>943.206.320-87</t>
  </si>
  <si>
    <t>944.565.000-00</t>
  </si>
  <si>
    <t>96.216.718/0002-70</t>
  </si>
  <si>
    <t>96.216.718/0001-99</t>
  </si>
  <si>
    <t>330.899.570-00</t>
  </si>
  <si>
    <t>16.515.445/0001-44</t>
  </si>
  <si>
    <t>87.699.484/0001-97</t>
  </si>
  <si>
    <t>232.103.380-00</t>
  </si>
  <si>
    <t>896.314.630-87</t>
  </si>
  <si>
    <t>00.976.594/0001-70</t>
  </si>
  <si>
    <t>89.078.059/0001-06</t>
  </si>
  <si>
    <t>985.475.260-72</t>
  </si>
  <si>
    <t>647.847.890-49</t>
  </si>
  <si>
    <t>164.730.430-04</t>
  </si>
  <si>
    <t>980.504.860-87</t>
  </si>
  <si>
    <t>058.910.600-78</t>
  </si>
  <si>
    <t>10.841.929/0001-05</t>
  </si>
  <si>
    <t>543.705.740-72</t>
  </si>
  <si>
    <t>822.169.670-68</t>
  </si>
  <si>
    <t>331.377.900-00</t>
  </si>
  <si>
    <t>458.762.900-68</t>
  </si>
  <si>
    <t>013.191.480-42</t>
  </si>
  <si>
    <t>94.376.662/0001-04</t>
  </si>
  <si>
    <t>32.286.140/0001-64</t>
  </si>
  <si>
    <t>21.240.330/0001-24</t>
  </si>
  <si>
    <t>91.284.307/0001-17</t>
  </si>
  <si>
    <t>374.569.110-53</t>
  </si>
  <si>
    <t>09.366.869/0001-29</t>
  </si>
  <si>
    <t>925.095.410-72</t>
  </si>
  <si>
    <t>03.830.484/0001-94</t>
  </si>
  <si>
    <t>989.849.770-04</t>
  </si>
  <si>
    <t>017.574.020-80</t>
  </si>
  <si>
    <t>020.070.630-69</t>
  </si>
  <si>
    <t>190.250.250-72</t>
  </si>
  <si>
    <t>Marlon Colovini</t>
  </si>
  <si>
    <t>Mara Barichello</t>
  </si>
  <si>
    <t>Jandira Dutra</t>
  </si>
  <si>
    <t>Luiz Fernando Kruger</t>
  </si>
  <si>
    <t>Paulo Bohn</t>
  </si>
  <si>
    <t>Analia (Clodoaldo Entre-Ijuis)</t>
  </si>
  <si>
    <t>Biroh</t>
  </si>
  <si>
    <t>Gelson Posser</t>
  </si>
  <si>
    <t>Supermercado Caryone</t>
  </si>
  <si>
    <t>Ernani Minetto</t>
  </si>
  <si>
    <t>Jair Moscon</t>
  </si>
  <si>
    <t>Fabio Milke</t>
  </si>
  <si>
    <t>Piaia</t>
  </si>
  <si>
    <t>Osmar Veronese</t>
  </si>
  <si>
    <t>José Luiz Moraes</t>
  </si>
  <si>
    <t>Supermercado Cripy</t>
  </si>
  <si>
    <t>Gláucio Lipski (Giruá)</t>
  </si>
  <si>
    <t>Contri</t>
  </si>
  <si>
    <t>Cleci Rubi</t>
  </si>
  <si>
    <t>Betine Rost</t>
  </si>
  <si>
    <t>Robinson Fetter</t>
  </si>
  <si>
    <t>Fabio De Moura</t>
  </si>
  <si>
    <t>Rochele Santos Moraes</t>
  </si>
  <si>
    <t>Auto Posto Kairã</t>
  </si>
  <si>
    <t>Erno Schiefelbain</t>
  </si>
  <si>
    <t>José Paulo Backes</t>
  </si>
  <si>
    <t>Gelso Tofolo</t>
  </si>
  <si>
    <t>Diamantino</t>
  </si>
  <si>
    <t>Mercado Bueno</t>
  </si>
  <si>
    <t>Daniela Donadel Massalai</t>
  </si>
  <si>
    <t>Comercio De Moto Peças Irmãos Guarani Ltda</t>
  </si>
  <si>
    <t>Mauricio Luis Lunardi</t>
  </si>
  <si>
    <t>Rosa Maria Restle Radunz</t>
  </si>
  <si>
    <t>Ivo Amaral De Oliveira</t>
  </si>
  <si>
    <t>Silvio Robert Lemos Avila</t>
  </si>
  <si>
    <t>Eldo Rost</t>
  </si>
  <si>
    <t>Padaria Avenida</t>
  </si>
  <si>
    <t>Cristiano Anshau</t>
  </si>
  <si>
    <t>Luciana Claudete Meirelles Correa</t>
  </si>
  <si>
    <t>Marcio Jose Siqueira</t>
  </si>
  <si>
    <t>Marcos Rogerio Kessler</t>
  </si>
  <si>
    <t>Wanda Burkard</t>
  </si>
  <si>
    <t>Silvio Robert Lemos Avila Me</t>
  </si>
  <si>
    <t>Carmelo</t>
  </si>
  <si>
    <t>Antonio Dal Forno</t>
  </si>
  <si>
    <t>Marisane Paulus</t>
  </si>
  <si>
    <t>Segatto Ceretta Ltda</t>
  </si>
  <si>
    <t>Cássio Burin</t>
  </si>
  <si>
    <t>Patrick Kristoschek Da Silva</t>
  </si>
  <si>
    <t>Silvio Robert Ávila - (Valmir)</t>
  </si>
  <si>
    <t>Zederson Jose Della Flora</t>
  </si>
  <si>
    <t>Carlos Walmir Larsão Rolim</t>
  </si>
  <si>
    <t>Danieli Missio</t>
  </si>
  <si>
    <t>José Vasconcellos</t>
  </si>
  <si>
    <t>Ernani Czapla</t>
  </si>
  <si>
    <t>Valesca Da Luz</t>
  </si>
  <si>
    <t>Comercial de Alimentos</t>
  </si>
  <si>
    <t>Ivone Kasburg Serralheria</t>
  </si>
  <si>
    <t>Mercado Ceretta</t>
  </si>
  <si>
    <t>Antonio Carlos Dos Santos Pereira</t>
  </si>
  <si>
    <t>Volnei Lemos Avila - Me</t>
  </si>
  <si>
    <t>Silvana Meneghini</t>
  </si>
  <si>
    <t>Eficaz Engenharia Ltda</t>
  </si>
  <si>
    <t>Tania Regina Schmaltz</t>
  </si>
  <si>
    <t>Camila Ceretta Segatto</t>
  </si>
  <si>
    <t>Vagner Ribas Dos Santos</t>
  </si>
  <si>
    <t>Claudio Alfredo Konrat</t>
  </si>
  <si>
    <t>Numeração</t>
  </si>
  <si>
    <t xml:space="preserve">Nº de módulos </t>
  </si>
  <si>
    <t>Pot.do módulo</t>
  </si>
  <si>
    <t>Potência</t>
  </si>
  <si>
    <t>Atualizada</t>
  </si>
  <si>
    <t>Consolidadas</t>
  </si>
  <si>
    <t>nº</t>
  </si>
  <si>
    <t>Sim</t>
  </si>
  <si>
    <t>Não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</si>
  <si>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</si>
  <si>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</si>
  <si>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</si>
  <si>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</si>
  <si>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</si>
  <si>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</si>
  <si>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</si>
  <si>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</si>
  <si>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</si>
  <si>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</si>
  <si>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</si>
  <si>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</si>
  <si>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</si>
  <si>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</t>
  </si>
  <si>
    <t>Efet</t>
  </si>
  <si>
    <t>kWp</t>
  </si>
  <si>
    <t>Numero de módulos:</t>
  </si>
  <si>
    <t>Pot. Módulos</t>
  </si>
  <si>
    <t>Pot. Sistema (kWp)</t>
  </si>
  <si>
    <t>Geração prevista</t>
  </si>
  <si>
    <t>Geração Efetiva</t>
  </si>
  <si>
    <t>Geração por Módulo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</si>
  <si>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</si>
  <si>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</si>
  <si>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</si>
  <si>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</si>
  <si>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</si>
  <si>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</si>
  <si>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</si>
  <si>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</si>
  <si>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</si>
  <si>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</si>
  <si>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</si>
  <si>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</si>
  <si>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contas</t>
  </si>
  <si>
    <t>Marlon Colovini - 01</t>
  </si>
  <si>
    <t>Marlon Colovini - 02</t>
  </si>
  <si>
    <t>Paulo Bohn - 01</t>
  </si>
  <si>
    <t>Paulo Bohn - 02</t>
  </si>
  <si>
    <t>Paulo Bohn - 03</t>
  </si>
  <si>
    <t>Paulo Bohn - 04</t>
  </si>
  <si>
    <t>Fabio Milke - 01</t>
  </si>
  <si>
    <t>Fabio Milke - 02</t>
  </si>
  <si>
    <r>
      <t xml:space="preserve"> </t>
    </r>
    <r>
      <rPr>
        <sz val="10"/>
        <color rgb="FF000000"/>
        <rFont val="Arial"/>
        <family val="2"/>
      </rPr>
      <t>José Luiz Moraes</t>
    </r>
  </si>
  <si>
    <t>Robinson Fetter - 01</t>
  </si>
  <si>
    <t>Robinson Fetter - 02</t>
  </si>
  <si>
    <t>Robinson Fetter - 03</t>
  </si>
  <si>
    <t>Padaria Avenida - 01</t>
  </si>
  <si>
    <t>Padaria Avenida - 02</t>
  </si>
  <si>
    <t>AABB - 01</t>
  </si>
  <si>
    <t>AABB - 02</t>
  </si>
  <si>
    <t>Wanda Burkard - 01</t>
  </si>
  <si>
    <t>Wanda Burkard - 02</t>
  </si>
  <si>
    <t>APAE - 01</t>
  </si>
  <si>
    <t>APAE - 02</t>
  </si>
  <si>
    <t>Tania Regina Schmaltz - 01</t>
  </si>
  <si>
    <t>Tania Regina Schmaltz - 02</t>
  </si>
  <si>
    <t>Soma Total de Energia em kWh</t>
  </si>
  <si>
    <t>Valores em Reais</t>
  </si>
  <si>
    <t>Numero de Arvores</t>
  </si>
  <si>
    <t>C0² (Toneladas)</t>
  </si>
  <si>
    <t>Instalações Concluidas</t>
  </si>
  <si>
    <t>Potência Instalada (kWp)</t>
  </si>
  <si>
    <t>Potência A Intalar(kWp)</t>
  </si>
  <si>
    <t>Efetividade Portal</t>
  </si>
  <si>
    <t>162.878.270-68</t>
  </si>
  <si>
    <t>ID</t>
  </si>
  <si>
    <t>Meses</t>
  </si>
  <si>
    <t>Geração Mód Prevista</t>
  </si>
  <si>
    <t>Total</t>
  </si>
  <si>
    <t>Fabiano (geselda)</t>
  </si>
  <si>
    <t>Paulo Cesar da Rosa (Residencial)</t>
  </si>
  <si>
    <t>Paulo Cesar da Rosa (Comercial)</t>
  </si>
  <si>
    <t>Geselda Schirmer (Fabiano)</t>
  </si>
  <si>
    <t>Edson Seibt</t>
  </si>
  <si>
    <t>Deisi Raquel Volz</t>
  </si>
  <si>
    <r>
      <t xml:space="preserve"> </t>
    </r>
    <r>
      <rPr>
        <sz val="11"/>
        <color rgb="FF000000"/>
        <rFont val="Arial"/>
        <family val="2"/>
      </rPr>
      <t>José Luiz Moraes</t>
    </r>
  </si>
  <si>
    <t>Carlos Alberto Catellan</t>
  </si>
  <si>
    <t>Partricia Seibt</t>
  </si>
  <si>
    <t>SSID</t>
  </si>
  <si>
    <t>SENHA</t>
  </si>
  <si>
    <t>AABB PAINEIS</t>
  </si>
  <si>
    <t>1234aabb</t>
  </si>
  <si>
    <t>690314mau</t>
  </si>
  <si>
    <t>srad1000</t>
  </si>
  <si>
    <t>introvertido2016</t>
  </si>
  <si>
    <t>pirulito</t>
  </si>
  <si>
    <t>Sophia</t>
  </si>
  <si>
    <t>Fetter12559</t>
  </si>
  <si>
    <t>b1r1n558</t>
  </si>
  <si>
    <t>Evandro</t>
  </si>
  <si>
    <t>IVO@CLIC</t>
  </si>
  <si>
    <t>4,99/HORA</t>
  </si>
  <si>
    <t>Rodrigo</t>
  </si>
  <si>
    <t>r27m1358</t>
  </si>
  <si>
    <t>banrisul2016</t>
  </si>
  <si>
    <t>supercripy2017</t>
  </si>
  <si>
    <t>Marisane</t>
  </si>
  <si>
    <t>Mauricio</t>
  </si>
  <si>
    <t>Sorrisos</t>
  </si>
  <si>
    <t>Dinei</t>
  </si>
  <si>
    <t>Lemos</t>
  </si>
  <si>
    <t>roberson1389</t>
  </si>
  <si>
    <t>geomissoes01</t>
  </si>
  <si>
    <t>carmelita</t>
  </si>
  <si>
    <t>segatto1698</t>
  </si>
  <si>
    <t>moraes4050</t>
  </si>
  <si>
    <t>nossaalegria</t>
  </si>
  <si>
    <t>linholev2009</t>
  </si>
  <si>
    <t>BOLIVIA_181</t>
  </si>
  <si>
    <t>SETEGALO</t>
  </si>
  <si>
    <t>cristiano5320</t>
  </si>
  <si>
    <t>fonse1422</t>
  </si>
  <si>
    <t>EnergensSolar12345</t>
  </si>
  <si>
    <t>Cristiano</t>
  </si>
  <si>
    <t>Antonio</t>
  </si>
  <si>
    <t>Wanda_Ext</t>
  </si>
  <si>
    <t>José</t>
  </si>
  <si>
    <t>Super Amigão</t>
  </si>
  <si>
    <t>Burin</t>
  </si>
  <si>
    <t>Vasconcellos</t>
  </si>
  <si>
    <t>Physical Academia</t>
  </si>
  <si>
    <t>Rolim Casa</t>
  </si>
  <si>
    <t>Linho Lev</t>
  </si>
  <si>
    <t>Roberson@clic</t>
  </si>
  <si>
    <t>Super cripy</t>
  </si>
  <si>
    <t>Indians</t>
  </si>
  <si>
    <t>Aabb</t>
  </si>
  <si>
    <t>Apae</t>
  </si>
  <si>
    <t>Comercial De Alimentos</t>
  </si>
  <si>
    <t>Paulo Cesar Da Rosa (Residencial)</t>
  </si>
  <si>
    <t>Paulo Cesar Da Rosa (Comercial)</t>
  </si>
  <si>
    <t>Emerson Fonseca Rodrigues</t>
  </si>
  <si>
    <t>Fernanda Schubert Bidel</t>
  </si>
  <si>
    <t>Paulo Da Silva Lima</t>
  </si>
  <si>
    <t>Mario Rossi</t>
  </si>
  <si>
    <t>Jose Nowicki Mustafa (Residência)</t>
  </si>
  <si>
    <t>Jose Nowicki Mustafa (Consultório)</t>
  </si>
  <si>
    <t>Itamar Ferreira Walter</t>
  </si>
  <si>
    <t>01 - Marlon Colovini</t>
  </si>
  <si>
    <t>02 - Mara Barichello</t>
  </si>
  <si>
    <t>03 - Jandira Dutra</t>
  </si>
  <si>
    <t>04 - Luiz Fernando Kruger</t>
  </si>
  <si>
    <t>05 - Paulo Bohn</t>
  </si>
  <si>
    <t>06 - Analia (Clodoaldo Entre-Ijuis)</t>
  </si>
  <si>
    <t>07 - Biroh</t>
  </si>
  <si>
    <t>08 - Gelson Posser</t>
  </si>
  <si>
    <t>09 - Supermercado Caryone</t>
  </si>
  <si>
    <t>10 - Ernani Minetto</t>
  </si>
  <si>
    <t>11 - Jair Moscon</t>
  </si>
  <si>
    <t>12 - Fabio Milke</t>
  </si>
  <si>
    <t>13 - Piaia</t>
  </si>
  <si>
    <t>14 - Osmar Veronese</t>
  </si>
  <si>
    <t>15 - José Luiz Moraes</t>
  </si>
  <si>
    <t>16 - Supermercado Cripy</t>
  </si>
  <si>
    <t>17 - Gláucio Lipski (Giruá)</t>
  </si>
  <si>
    <t>18 - Contri</t>
  </si>
  <si>
    <t>19 - Cleci Rubi</t>
  </si>
  <si>
    <t>20 - Betine Rost</t>
  </si>
  <si>
    <t>21 - Robinson Fetter</t>
  </si>
  <si>
    <t>22 - Fabio De Moura</t>
  </si>
  <si>
    <t>23 - Rochele Santos Moraes</t>
  </si>
  <si>
    <t>24 - Auto Posto Kairã</t>
  </si>
  <si>
    <t>25 - Erno Schiefelbain</t>
  </si>
  <si>
    <t>26 - José Paulo Backes</t>
  </si>
  <si>
    <t>27 - Gelso Tofolo</t>
  </si>
  <si>
    <t>28 - Diamantino</t>
  </si>
  <si>
    <t>29 - Mercado Bueno</t>
  </si>
  <si>
    <t>30 - Daniela Donadel Massalai</t>
  </si>
  <si>
    <t>31 - Comercio De Moto Peças Irmãos Guarani Ltda</t>
  </si>
  <si>
    <t>32 - Mauricio Luis Lunardi</t>
  </si>
  <si>
    <t>33 - Rosa Maria Restle Radunz</t>
  </si>
  <si>
    <t>34 - Ivo Amaral De Oliveira</t>
  </si>
  <si>
    <t>35 - Silvio Robert Lemos Avila</t>
  </si>
  <si>
    <t>36 - Eldo Rost</t>
  </si>
  <si>
    <t>37 - Padaria Avenida</t>
  </si>
  <si>
    <t>38 - Cristiano Anshau</t>
  </si>
  <si>
    <t>39 - Luciana Claudete Meirelles Correa</t>
  </si>
  <si>
    <t>40 - Marcio Jose Siqueira</t>
  </si>
  <si>
    <t>41 - Marcos Rogerio Kessler</t>
  </si>
  <si>
    <t>42 - Aabb</t>
  </si>
  <si>
    <t>43 - Wanda Burkard</t>
  </si>
  <si>
    <t>44 - Silvio Robert Lemos Avila Me</t>
  </si>
  <si>
    <t>45 - Carmelo</t>
  </si>
  <si>
    <t>46 - Antonio Dal Forno</t>
  </si>
  <si>
    <t>47 - Marisane Paulus</t>
  </si>
  <si>
    <t>48 - Segatto Ceretta Ltda</t>
  </si>
  <si>
    <t>49 - Apae</t>
  </si>
  <si>
    <t>50 - Cássio Burin</t>
  </si>
  <si>
    <t>51 - Patrick Kristoschek Da Silva</t>
  </si>
  <si>
    <t>52 - Silvio Robert Ávila - (Valmir)</t>
  </si>
  <si>
    <t>53 - Zederson Jose Della Flora</t>
  </si>
  <si>
    <t>54 - Carlos Walmir Larsão Rolim</t>
  </si>
  <si>
    <t>55 - Danieli Missio</t>
  </si>
  <si>
    <t>56 - José Vasconcellos</t>
  </si>
  <si>
    <t>57 - Linho Lev Alimentos</t>
  </si>
  <si>
    <t>58 - Ernani Czapla</t>
  </si>
  <si>
    <t>59 - Valesca Da Luz</t>
  </si>
  <si>
    <t>60 - Olavo Mildner</t>
  </si>
  <si>
    <t>61 - Dilnei Rohled</t>
  </si>
  <si>
    <t>62 - Shaiana Signorini</t>
  </si>
  <si>
    <t>63 - Fonse Atacado</t>
  </si>
  <si>
    <t>64 - Comercial De Alimentos</t>
  </si>
  <si>
    <t>65 - Ivone Kasburg Serralheria</t>
  </si>
  <si>
    <t>66 - Mercado Ceretta</t>
  </si>
  <si>
    <t>67 - Antonio Carlos Dos Santos Pereira</t>
  </si>
  <si>
    <t>68 - Volnei Lemos Avila - Me</t>
  </si>
  <si>
    <t>69 - Silvana Meneghini</t>
  </si>
  <si>
    <t>70 - Eficaz Engenharia Ltda</t>
  </si>
  <si>
    <t>71 - Tania Regina Schmaltz</t>
  </si>
  <si>
    <t>72 - Camila Ceretta Segatto</t>
  </si>
  <si>
    <t>73 - Vagner Ribas Dos Santos</t>
  </si>
  <si>
    <t>74 - Claudio Alfredo Konrat</t>
  </si>
  <si>
    <t>75 - Paulo Cesar Da Rosa (Residencial)</t>
  </si>
  <si>
    <t>76 - Paulo Cesar Da Rosa (Comercial)</t>
  </si>
  <si>
    <t>77 - Geselda Schirmer (Fabiano)</t>
  </si>
  <si>
    <t>78 - Edson Seibt</t>
  </si>
  <si>
    <t>79 - Deisi Raquel Volz</t>
  </si>
  <si>
    <t>80 - Partricia Seibt</t>
  </si>
  <si>
    <t>81 - Carlos Alberto Catellan</t>
  </si>
  <si>
    <t>82 - Emerson Fonseca Rodrigues</t>
  </si>
  <si>
    <t>83 - Fernanda Schubert Bidel</t>
  </si>
  <si>
    <t>84 - Paulo Da Silva Lima</t>
  </si>
  <si>
    <t>85 - Mario Rossi</t>
  </si>
  <si>
    <t>86 - Jose Nowicki Mustafa (Residência)</t>
  </si>
  <si>
    <t>87 - Jose Nowicki Mustafa (Consultório)</t>
  </si>
  <si>
    <t>88 - Itamar Ferreira Walter</t>
  </si>
  <si>
    <t>Cleder</t>
  </si>
  <si>
    <t>camila1405</t>
  </si>
  <si>
    <t>Intelbras</t>
  </si>
  <si>
    <t>kjsxq07ujy</t>
  </si>
  <si>
    <t>Catellan</t>
  </si>
  <si>
    <t>gremio123</t>
  </si>
  <si>
    <t>Sul Frutas</t>
  </si>
  <si>
    <t>Leticia</t>
  </si>
  <si>
    <t>leticia123</t>
  </si>
  <si>
    <t>Ernani</t>
  </si>
  <si>
    <t>Qtd Inversores</t>
  </si>
  <si>
    <t>Potencia inversores</t>
  </si>
  <si>
    <t>2.5</t>
  </si>
  <si>
    <t>1.5</t>
  </si>
  <si>
    <t>30+30</t>
  </si>
  <si>
    <t>25+25</t>
  </si>
  <si>
    <t>25+25+15</t>
  </si>
  <si>
    <t>5+3</t>
  </si>
  <si>
    <t>5+2</t>
  </si>
  <si>
    <t>5+5</t>
  </si>
  <si>
    <t>2.5+2.5+2.5</t>
  </si>
  <si>
    <t>18+30</t>
  </si>
  <si>
    <t>4+5</t>
  </si>
  <si>
    <t>4+2</t>
  </si>
  <si>
    <t>João Nelson De Oliveira</t>
  </si>
  <si>
    <t>Cesar João Bianchini</t>
  </si>
  <si>
    <t>Dalton Pereira Martins</t>
  </si>
  <si>
    <t>89 - João Nelson De Oliveira</t>
  </si>
  <si>
    <t>90 - Cesar João Bianchini</t>
  </si>
  <si>
    <t>91 - Dalton Pereira Martins</t>
  </si>
  <si>
    <t>2 e 5</t>
  </si>
  <si>
    <t>Fruteira e Floricultura Japonesa</t>
  </si>
  <si>
    <t>92 - Fruteira e Floricultura Japonesa</t>
  </si>
  <si>
    <t>Hamilton Cassel</t>
  </si>
  <si>
    <t>Paulo Welfer</t>
  </si>
  <si>
    <t>Marcos Welfer</t>
  </si>
  <si>
    <t>3+3</t>
  </si>
  <si>
    <t>93 - Hamilton Cassel</t>
  </si>
  <si>
    <t>94 - Marcos Welfer</t>
  </si>
  <si>
    <t>Renice da Silva</t>
  </si>
  <si>
    <t>2*30+1*18</t>
  </si>
  <si>
    <t>Organiza Contábil</t>
  </si>
  <si>
    <t>Tiago Stoll</t>
  </si>
  <si>
    <t>96 - Organiza Contábil</t>
  </si>
  <si>
    <t>97 - Tiago Stoll</t>
  </si>
  <si>
    <t>95 - Renice da Silva (Eliseu)</t>
  </si>
  <si>
    <t>Gastrobedi Interno</t>
  </si>
  <si>
    <t>gastrobedi102030</t>
  </si>
  <si>
    <t>Maria Geneci Thielke</t>
  </si>
  <si>
    <t>98 - Maria Geneci Thielke</t>
  </si>
  <si>
    <t>Super Lar</t>
  </si>
  <si>
    <t>Login</t>
  </si>
  <si>
    <t>E-mail</t>
  </si>
  <si>
    <t>Seriais</t>
  </si>
  <si>
    <t>Potencia</t>
  </si>
  <si>
    <t>Migração</t>
  </si>
  <si>
    <t>Envio</t>
  </si>
  <si>
    <t>Antonio_Forno</t>
  </si>
  <si>
    <t>fabriciordalforno@hotmail.com</t>
  </si>
  <si>
    <t>1018C0021752</t>
  </si>
  <si>
    <t>OK</t>
  </si>
  <si>
    <t>Betine_Rost</t>
  </si>
  <si>
    <t>betiner@bol.com.br</t>
  </si>
  <si>
    <t>210107380110J3001798</t>
  </si>
  <si>
    <t>Camila_Segatto</t>
  </si>
  <si>
    <t>capa946@gmail.com</t>
  </si>
  <si>
    <t>HV1990010230</t>
  </si>
  <si>
    <t>Carlos_Catellan</t>
  </si>
  <si>
    <t>carlos@catellan.com</t>
  </si>
  <si>
    <t>HV19C0023787</t>
  </si>
  <si>
    <t>Carlos_Rolim</t>
  </si>
  <si>
    <t>cassiarolim@hotmail.com</t>
  </si>
  <si>
    <t>betyfilipin@yahoo.com.br</t>
  </si>
  <si>
    <t>1018A0001983</t>
  </si>
  <si>
    <t>Cassio_Burin</t>
  </si>
  <si>
    <t>cassioaburin@hotmail.com</t>
  </si>
  <si>
    <t>210107380110JB000636</t>
  </si>
  <si>
    <t>Erro</t>
  </si>
  <si>
    <t>Claudio_Konrat</t>
  </si>
  <si>
    <t>cakonrat@hotmail.com</t>
  </si>
  <si>
    <t>HV1960002325</t>
  </si>
  <si>
    <t>HV1960002455</t>
  </si>
  <si>
    <t>Cristiano_Anschau</t>
  </si>
  <si>
    <t>acccastilho@hotmail.com</t>
  </si>
  <si>
    <t>1018C0012211</t>
  </si>
  <si>
    <t>Daniela_Massalai</t>
  </si>
  <si>
    <t>evandro.massalai@bol.com.br</t>
  </si>
  <si>
    <t>1018B0058391</t>
  </si>
  <si>
    <t>Danieli_Missio</t>
  </si>
  <si>
    <t>danimissio@terra.com.br</t>
  </si>
  <si>
    <t>Deisi_Volz</t>
  </si>
  <si>
    <t>deisi@volz.com.br</t>
  </si>
  <si>
    <t>HV19C0023510</t>
  </si>
  <si>
    <t>Dilnei_Rohleder</t>
  </si>
  <si>
    <t>dilneiro1@gmail.com</t>
  </si>
  <si>
    <t>HV1960008104</t>
  </si>
  <si>
    <t>Eficaz</t>
  </si>
  <si>
    <t>eficaz@eficaz.eng.br</t>
  </si>
  <si>
    <t>HV1960026049</t>
  </si>
  <si>
    <t>HV1960026052</t>
  </si>
  <si>
    <t>Eldo_Rost</t>
  </si>
  <si>
    <t>esaestruturas@bol.com.br</t>
  </si>
  <si>
    <t>210107380110J3000298</t>
  </si>
  <si>
    <t>Ernani_Czapla</t>
  </si>
  <si>
    <t>ernaniczapla@terra.com.br</t>
  </si>
  <si>
    <t>Fabiano_Schirmer</t>
  </si>
  <si>
    <t>fabianopcrs@bol.com.br</t>
  </si>
  <si>
    <t>HV19B0014220</t>
  </si>
  <si>
    <t>Fabio_Moura</t>
  </si>
  <si>
    <t>fabiomoura@fema.com.br</t>
  </si>
  <si>
    <t>HV1850000466</t>
  </si>
  <si>
    <t>Glaucio_Lipski</t>
  </si>
  <si>
    <t>HV1850000665</t>
  </si>
  <si>
    <t>Ilda_Pereira</t>
  </si>
  <si>
    <t>leonardo1@energens.com.br</t>
  </si>
  <si>
    <t>HV1990021063</t>
  </si>
  <si>
    <t>indians@indians.com.br</t>
  </si>
  <si>
    <t>1018A0001418</t>
  </si>
  <si>
    <t>1018A0001465</t>
  </si>
  <si>
    <t>Ireneu_Radunz</t>
  </si>
  <si>
    <t>ireneu.valmor@bol.com.br</t>
  </si>
  <si>
    <t>1018A0001447</t>
  </si>
  <si>
    <t>1018A0001433</t>
  </si>
  <si>
    <t>Ivo_Oliveira</t>
  </si>
  <si>
    <t>ivoamaral.oliveira1234@gmail.com</t>
  </si>
  <si>
    <t>Ivone_Kasburg</t>
  </si>
  <si>
    <t>marinesdutra@hotmail.com</t>
  </si>
  <si>
    <t>HV1980017633</t>
  </si>
  <si>
    <t>Jose_Morais</t>
  </si>
  <si>
    <t>joseluizmorais1@gmail.com</t>
  </si>
  <si>
    <t>210107380110J3002062</t>
  </si>
  <si>
    <t>Jose_Vasconcellos</t>
  </si>
  <si>
    <t>eletronicavasconcellos@gmail.com</t>
  </si>
  <si>
    <t>Luciana_Correa</t>
  </si>
  <si>
    <t>advogado.medeiros@hotmail.com</t>
  </si>
  <si>
    <t>1018C0021864</t>
  </si>
  <si>
    <t>1018C0012223</t>
  </si>
  <si>
    <t>Marcio_Siqueira</t>
  </si>
  <si>
    <t>marciomedsm@yahoo.com.br</t>
  </si>
  <si>
    <t>1018C0008213</t>
  </si>
  <si>
    <t>Marcos_Kessler</t>
  </si>
  <si>
    <t>marcos.kessler@yahoo.com.br</t>
  </si>
  <si>
    <t>210107380110J3002059</t>
  </si>
  <si>
    <t>Marisane_Paulus</t>
  </si>
  <si>
    <t>rsjuliors@gmail.com</t>
  </si>
  <si>
    <t>Mauricio_Lunardi</t>
  </si>
  <si>
    <t>mauricio.lunardi@bol.com.br</t>
  </si>
  <si>
    <t>Olavo_Mildner</t>
  </si>
  <si>
    <t>lambari61@hotmail.com</t>
  </si>
  <si>
    <t>HV1960006577</t>
  </si>
  <si>
    <t>Patricia_Seibt</t>
  </si>
  <si>
    <t>pa.seibt@hotmail.com</t>
  </si>
  <si>
    <t>HV19C0023532</t>
  </si>
  <si>
    <t>Patrick_Silva</t>
  </si>
  <si>
    <t>patrickmissioneiro@hotmail.com</t>
  </si>
  <si>
    <t>1018C0040571</t>
  </si>
  <si>
    <t>Paulo_Lima</t>
  </si>
  <si>
    <t>Paulo@Lima.com.br</t>
  </si>
  <si>
    <t>HV19C0023976</t>
  </si>
  <si>
    <t>Robinson_Fetter</t>
  </si>
  <si>
    <t>robinsonfetter@yahoo.com.br</t>
  </si>
  <si>
    <t>210107380110J3001399</t>
  </si>
  <si>
    <t>Shaiana_Signorini</t>
  </si>
  <si>
    <t>leandrosignorini11@gmail.com</t>
  </si>
  <si>
    <t>Silvana_Meneghini</t>
  </si>
  <si>
    <t>silcfranca@bol.com.br</t>
  </si>
  <si>
    <t>HV1960012973</t>
  </si>
  <si>
    <t>Silvio_Avila</t>
  </si>
  <si>
    <t>silvioavilar@hotmail.com.br</t>
  </si>
  <si>
    <t>Sul_Frutas</t>
  </si>
  <si>
    <t>sul.frutas@bol.com.br</t>
  </si>
  <si>
    <t>HV19B0014275</t>
  </si>
  <si>
    <t>HV19B0014277</t>
  </si>
  <si>
    <t>Tania_Schmaltz</t>
  </si>
  <si>
    <t>taniareschmaltz@yahoo.com.br</t>
  </si>
  <si>
    <t>HV1990010276</t>
  </si>
  <si>
    <t>Vagner_Santos</t>
  </si>
  <si>
    <t>vendas.santoangelo@topflex.net</t>
  </si>
  <si>
    <t>Valesca_Luz</t>
  </si>
  <si>
    <t>valescatche@gmail.com</t>
  </si>
  <si>
    <t>HV1960006587</t>
  </si>
  <si>
    <t>Valmir_Avila</t>
  </si>
  <si>
    <t>silvioavilar@hotmail.com</t>
  </si>
  <si>
    <t>210107380010K3000073</t>
  </si>
  <si>
    <t>Vita_Fisio</t>
  </si>
  <si>
    <t>vitafisio2012@hotmail.com</t>
  </si>
  <si>
    <t>210107380010J3000430</t>
  </si>
  <si>
    <t>HV1850000735</t>
  </si>
  <si>
    <t>Wanda_Burkard</t>
  </si>
  <si>
    <t>wandaburkard@gmail.com</t>
  </si>
  <si>
    <t>Zederson</t>
  </si>
  <si>
    <t>aaa@aaa.com</t>
  </si>
  <si>
    <t>210107380110JC000027</t>
  </si>
  <si>
    <t>99 - Super Lar</t>
  </si>
  <si>
    <t>Seriais2</t>
  </si>
  <si>
    <t>DATA ULTIMA</t>
  </si>
  <si>
    <t>PROGRAMADA</t>
  </si>
  <si>
    <t>TEMPO (MESES)</t>
  </si>
  <si>
    <t>Marivone Vianna Friedrich</t>
  </si>
  <si>
    <t>Angelo Abramowicz</t>
  </si>
  <si>
    <t>Leandro Nunes Mayer</t>
  </si>
  <si>
    <t>Vilson Streck</t>
  </si>
  <si>
    <t>Carlos Kruger</t>
  </si>
  <si>
    <t>Relação</t>
  </si>
  <si>
    <t>Portal</t>
  </si>
  <si>
    <t>previsto</t>
  </si>
  <si>
    <t>Nome da central elétrica</t>
  </si>
  <si>
    <t>Patrick Silva</t>
  </si>
  <si>
    <t>Inversor doméstico</t>
  </si>
  <si>
    <t>V100R001C00SPC333</t>
  </si>
  <si>
    <t>SUN2000L_1.0</t>
  </si>
  <si>
    <t>101940020839</t>
  </si>
  <si>
    <t>101890006671</t>
  </si>
  <si>
    <t>V100R001C00SPC331</t>
  </si>
  <si>
    <t>Carlos Catellan</t>
  </si>
  <si>
    <t>V100R001C00SPC329</t>
  </si>
  <si>
    <t>Luciana Correa</t>
  </si>
  <si>
    <t>Eficaz Engenharia</t>
  </si>
  <si>
    <t>Ivo Oliveira</t>
  </si>
  <si>
    <t>101890006658</t>
  </si>
  <si>
    <t>101890006688</t>
  </si>
  <si>
    <t>Patricia Seibt</t>
  </si>
  <si>
    <t>Carlos Rolim</t>
  </si>
  <si>
    <t>101940005900</t>
  </si>
  <si>
    <t>HV19C0063041</t>
  </si>
  <si>
    <t>Camila Segatto</t>
  </si>
  <si>
    <t>101940013710</t>
  </si>
  <si>
    <t>V100R001C00SPC330</t>
  </si>
  <si>
    <t>HV19C0084085</t>
  </si>
  <si>
    <t>Paulo Bidel</t>
  </si>
  <si>
    <t>HV19B0056072</t>
  </si>
  <si>
    <t>Organiza Contabil</t>
  </si>
  <si>
    <t>HV19C0023528</t>
  </si>
  <si>
    <t>Renice Silva</t>
  </si>
  <si>
    <t>HV19C0091630</t>
  </si>
  <si>
    <t>Marcio Siqueira</t>
  </si>
  <si>
    <t>Deisi Volz</t>
  </si>
  <si>
    <t>Cesar Bianchini</t>
  </si>
  <si>
    <t>HV19C0091290</t>
  </si>
  <si>
    <t>Jose Morais</t>
  </si>
  <si>
    <t>Ivone Kasburg</t>
  </si>
  <si>
    <t>Fabiano Schirmer</t>
  </si>
  <si>
    <t>101930009697</t>
  </si>
  <si>
    <t>Dilnei Rohleder</t>
  </si>
  <si>
    <t>Marcos Kessler</t>
  </si>
  <si>
    <t>Ilda Pereira</t>
  </si>
  <si>
    <t>SUN2000_5389</t>
  </si>
  <si>
    <t>Paulo Cesar - Residencia</t>
  </si>
  <si>
    <t>Vagner Santos</t>
  </si>
  <si>
    <t>101930041583</t>
  </si>
  <si>
    <t>João Nelson</t>
  </si>
  <si>
    <t>HV19C0100495</t>
  </si>
  <si>
    <t>HV2010008843</t>
  </si>
  <si>
    <t>HV2010008866</t>
  </si>
  <si>
    <t>101930041581</t>
  </si>
  <si>
    <t>HV1850000674</t>
  </si>
  <si>
    <t>101930009683</t>
  </si>
  <si>
    <t>Jose Vasconcellos</t>
  </si>
  <si>
    <t>101940014335</t>
  </si>
  <si>
    <t>Zederson Della Flora</t>
  </si>
  <si>
    <t>Fetter_3kW</t>
  </si>
  <si>
    <t>Fetter_5kW</t>
  </si>
  <si>
    <t>101840030975</t>
  </si>
  <si>
    <t>Glaucio Lipski</t>
  </si>
  <si>
    <t>Itamar Walter</t>
  </si>
  <si>
    <t>HV19C0062954</t>
  </si>
  <si>
    <t>Silvio Avila</t>
  </si>
  <si>
    <t>1018C0020925</t>
  </si>
  <si>
    <t>1018C0005533</t>
  </si>
  <si>
    <t>Cristiano Anschau</t>
  </si>
  <si>
    <t>Valesca Luz</t>
  </si>
  <si>
    <t>Ireneu Radunz</t>
  </si>
  <si>
    <t>V100R001C00SPC325</t>
  </si>
  <si>
    <t>Paulo Cesar - Comercial</t>
  </si>
  <si>
    <t>José Mustafá</t>
  </si>
  <si>
    <t>HV19C0015570</t>
  </si>
  <si>
    <t>101890006819</t>
  </si>
  <si>
    <t>Claudio Konrat</t>
  </si>
  <si>
    <t>101940020866</t>
  </si>
  <si>
    <t>101940020876</t>
  </si>
  <si>
    <t>Dalton Martins</t>
  </si>
  <si>
    <t>HV19C0091317</t>
  </si>
  <si>
    <t>Daniela Massalai</t>
  </si>
  <si>
    <t>Fabio de Moura</t>
  </si>
  <si>
    <t>Gastrobedi</t>
  </si>
  <si>
    <t>HV19C0015430</t>
  </si>
  <si>
    <t>HV19C0076769</t>
  </si>
  <si>
    <t>Emerson Rodrigues</t>
  </si>
  <si>
    <t>HV2010009408</t>
  </si>
  <si>
    <t>Tania Schmaltz</t>
  </si>
  <si>
    <t>Paulo Lima</t>
  </si>
  <si>
    <t>Vita Fisio</t>
  </si>
  <si>
    <t>HV19C0091527</t>
  </si>
  <si>
    <t>Cassio Burin</t>
  </si>
  <si>
    <t>Tipo do equipamento</t>
  </si>
  <si>
    <t>Nome de equipamento</t>
  </si>
  <si>
    <t>Número da versão do software</t>
  </si>
  <si>
    <t>Número de versão da tabela de pontos</t>
  </si>
  <si>
    <t>Número SN</t>
  </si>
  <si>
    <t>Nº</t>
  </si>
  <si>
    <t>Felipe Heinzmann</t>
  </si>
  <si>
    <t>Lauren Berger Severo</t>
  </si>
  <si>
    <t>João Pedro Borges Oliveira</t>
  </si>
  <si>
    <t>Jose Americo Dutra Garcia</t>
  </si>
  <si>
    <t>Fabricio Ricardo Dal Forno</t>
  </si>
  <si>
    <t>ceretta12345</t>
  </si>
  <si>
    <t>Cleusa Cristine Arance Peixoto</t>
  </si>
  <si>
    <t>Cristiane Do Nascimento Lancheria</t>
  </si>
  <si>
    <t>kruger Sala</t>
  </si>
  <si>
    <t>outubro456</t>
  </si>
  <si>
    <t>farraro60</t>
  </si>
  <si>
    <t>Elisandro Medeiros Guedes</t>
  </si>
  <si>
    <t>Jair Jose Copetti</t>
  </si>
  <si>
    <t>Cris - Sicredi</t>
  </si>
  <si>
    <t>João Adão Fucks Da Veiga</t>
  </si>
  <si>
    <t xml:space="preserve">Paula Caroline Veiga De Lima </t>
  </si>
  <si>
    <t>Tecnodiesel Bombas Injetoras LTDA</t>
  </si>
  <si>
    <t>Elétrica Veiga LTDA</t>
  </si>
  <si>
    <t>912912flk</t>
  </si>
  <si>
    <t>Clinica GR</t>
  </si>
  <si>
    <t>Renato Suliman</t>
  </si>
  <si>
    <t>Luis Alberto Voese</t>
  </si>
  <si>
    <t>Eliane Cassol Riewe</t>
  </si>
  <si>
    <t xml:space="preserve">Portal </t>
  </si>
  <si>
    <t>Usuário</t>
  </si>
  <si>
    <t xml:space="preserve">Senha </t>
  </si>
  <si>
    <t xml:space="preserve">SMA </t>
  </si>
  <si>
    <t>marlon@energens.com.br</t>
  </si>
  <si>
    <t>SMA12345</t>
  </si>
  <si>
    <t>mararebasi@gmail.com</t>
  </si>
  <si>
    <t>albano1960</t>
  </si>
  <si>
    <t>jandiratdutra@gmail.com</t>
  </si>
  <si>
    <t>luisfkruger@gmail.com</t>
  </si>
  <si>
    <t>maiconviniciuscontri@gmail.com</t>
  </si>
  <si>
    <t>paulooscarbohn43@gmail.com</t>
  </si>
  <si>
    <t>clodoaldocalegaro@gmail.com</t>
  </si>
  <si>
    <t>gaposser@hotmail.com</t>
  </si>
  <si>
    <t>valdecir@biroh.com.br</t>
  </si>
  <si>
    <t>SolarView</t>
  </si>
  <si>
    <t>piaiamoveis@hotmail.com</t>
  </si>
  <si>
    <t>solar12345</t>
  </si>
  <si>
    <t>zanusobarichello@gmail.com</t>
  </si>
  <si>
    <t>esminetto@terra.com.br</t>
  </si>
  <si>
    <t>jairmoscon@gmail.com</t>
  </si>
  <si>
    <t>sma12345</t>
  </si>
  <si>
    <t>familke13@gmail.com</t>
  </si>
  <si>
    <t>veronese@unijui.edu.br</t>
  </si>
  <si>
    <t xml:space="preserve">SMA  </t>
  </si>
  <si>
    <t>ernoschiefelbain@gmail.com</t>
  </si>
  <si>
    <t>SMA</t>
  </si>
  <si>
    <t>darizanuso@gmail.com</t>
  </si>
  <si>
    <t>gelsotofolo@gmail.com</t>
  </si>
  <si>
    <t>Solar12345</t>
  </si>
  <si>
    <t>clemensrubi@gmail.com</t>
  </si>
  <si>
    <t>glaulipski@hotmail.com</t>
  </si>
  <si>
    <t>SEM MONITORAMENTO</t>
  </si>
  <si>
    <t>gicelinunes@hotmail.com</t>
  </si>
  <si>
    <t>santoangelo@aabb.com.br</t>
  </si>
  <si>
    <t>mercadobueno@yahoo.com.br</t>
  </si>
  <si>
    <t>FusionSolar</t>
  </si>
  <si>
    <t>NOME</t>
  </si>
  <si>
    <t>Cristiano_Anshau</t>
  </si>
  <si>
    <t>Zederson_Flora</t>
  </si>
  <si>
    <t>José_Vasconcellos</t>
  </si>
  <si>
    <t>Dilnei_Rohled</t>
  </si>
  <si>
    <t>Ivone_Serralheria</t>
  </si>
  <si>
    <t>Eficaz_Ltda</t>
  </si>
  <si>
    <t>Partricia_Seibt</t>
  </si>
  <si>
    <t>Emerson_Rodrigues</t>
  </si>
  <si>
    <t>Mario_Rossi</t>
  </si>
  <si>
    <t>Renice_Silva</t>
  </si>
  <si>
    <t>Cesar_Bianchini</t>
  </si>
  <si>
    <t>Dalton_Martins</t>
  </si>
  <si>
    <t>Hamilton_Cassel</t>
  </si>
  <si>
    <t>Marcos_Welfer</t>
  </si>
  <si>
    <t>Organiza_Contábil</t>
  </si>
  <si>
    <t>Tiago_Stoll</t>
  </si>
  <si>
    <t>Marivone_Friedrich</t>
  </si>
  <si>
    <t>Angelo_Abramowicz</t>
  </si>
  <si>
    <t>Leandro_Mayer</t>
  </si>
  <si>
    <t>Carlos_Kruger</t>
  </si>
  <si>
    <t>Felipe_Heinzmann</t>
  </si>
  <si>
    <t>Lauren_Severo</t>
  </si>
  <si>
    <t>Jose_Garcia</t>
  </si>
  <si>
    <t>Sto_Frutas</t>
  </si>
  <si>
    <t>Paulo_Bidel</t>
  </si>
  <si>
    <t>Itamarfw</t>
  </si>
  <si>
    <t>Rubens_Tesche</t>
  </si>
  <si>
    <t>Fabricio_DalForno</t>
  </si>
  <si>
    <t>Joao_Pedro</t>
  </si>
  <si>
    <t>Joao_Nelson</t>
  </si>
  <si>
    <t xml:space="preserve">padaria-avenida@bol.com.br	</t>
  </si>
  <si>
    <t>supermercado_amigao@hotmail.com</t>
  </si>
  <si>
    <t>apaeinfo@apaesantoangelo.com.br</t>
  </si>
  <si>
    <t>marcos@linholev.com.br</t>
  </si>
  <si>
    <t>marcos@Comercialentreijuis.com.br</t>
  </si>
  <si>
    <t>marcos@entreijuis.com</t>
  </si>
  <si>
    <t>superceretta@hotmail.com</t>
  </si>
  <si>
    <t>volneieluciane@gmail.com</t>
  </si>
  <si>
    <t>edsonseibt@hotmail.com</t>
  </si>
  <si>
    <t>floriculturajaponesa@hotmail.com</t>
  </si>
  <si>
    <t>andrea.trans@hotmail.com</t>
  </si>
  <si>
    <t>mercadolb4@gmail.com</t>
  </si>
  <si>
    <t>Roberto Donato (Catuípe)</t>
  </si>
  <si>
    <t>Marcelino Moretto</t>
  </si>
  <si>
    <t>giovani_brondani@hotmail.com</t>
  </si>
  <si>
    <t>SolarZ</t>
  </si>
  <si>
    <t>santalucia</t>
  </si>
  <si>
    <t xml:space="preserve">130000 </t>
  </si>
  <si>
    <t xml:space="preserve">130003 </t>
  </si>
  <si>
    <t xml:space="preserve">130007 </t>
  </si>
  <si>
    <t xml:space="preserve">130018 </t>
  </si>
  <si>
    <t xml:space="preserve">130023 </t>
  </si>
  <si>
    <t xml:space="preserve">130034 </t>
  </si>
  <si>
    <t xml:space="preserve">130035 </t>
  </si>
  <si>
    <t xml:space="preserve">130051 </t>
  </si>
  <si>
    <t xml:space="preserve">130055 </t>
  </si>
  <si>
    <t xml:space="preserve">130071 </t>
  </si>
  <si>
    <t xml:space="preserve">130074 </t>
  </si>
  <si>
    <t xml:space="preserve">130079 </t>
  </si>
  <si>
    <t xml:space="preserve">130081 </t>
  </si>
  <si>
    <t xml:space="preserve">130090 </t>
  </si>
  <si>
    <t xml:space="preserve">130091 </t>
  </si>
  <si>
    <t xml:space="preserve">130093 </t>
  </si>
  <si>
    <t>AABB</t>
  </si>
  <si>
    <t xml:space="preserve">130104 </t>
  </si>
  <si>
    <t xml:space="preserve">130107 </t>
  </si>
  <si>
    <t xml:space="preserve">130113 </t>
  </si>
  <si>
    <t xml:space="preserve">130161 </t>
  </si>
  <si>
    <t xml:space="preserve">130168 </t>
  </si>
  <si>
    <t xml:space="preserve">130172 </t>
  </si>
  <si>
    <t xml:space="preserve">130178 </t>
  </si>
  <si>
    <t xml:space="preserve">130182 </t>
  </si>
  <si>
    <t xml:space="preserve">130187 </t>
  </si>
  <si>
    <t xml:space="preserve">130197 </t>
  </si>
  <si>
    <t xml:space="preserve">130202 </t>
  </si>
  <si>
    <t xml:space="preserve">130212 </t>
  </si>
  <si>
    <t xml:space="preserve">130225 </t>
  </si>
  <si>
    <t xml:space="preserve">130228 </t>
  </si>
  <si>
    <t xml:space="preserve">130236 </t>
  </si>
  <si>
    <t xml:space="preserve">130237 </t>
  </si>
  <si>
    <t xml:space="preserve">130240 </t>
  </si>
  <si>
    <t xml:space="preserve">130244 </t>
  </si>
  <si>
    <t xml:space="preserve">130255 </t>
  </si>
  <si>
    <t xml:space="preserve">130271 </t>
  </si>
  <si>
    <t xml:space="preserve">130273 </t>
  </si>
  <si>
    <t xml:space="preserve">130285 </t>
  </si>
  <si>
    <t>Jose Marques De Vasconcellos</t>
  </si>
  <si>
    <t xml:space="preserve">130290 </t>
  </si>
  <si>
    <t xml:space="preserve">130293 </t>
  </si>
  <si>
    <t xml:space="preserve">130299 </t>
  </si>
  <si>
    <t>Daniela Donadel Massalai (Evandro - Prolar)</t>
  </si>
  <si>
    <t xml:space="preserve">130306 </t>
  </si>
  <si>
    <t>Aline Buzatto Bueno - Me (Mercado Bueno)</t>
  </si>
  <si>
    <t xml:space="preserve">130308 </t>
  </si>
  <si>
    <t xml:space="preserve">130332 </t>
  </si>
  <si>
    <t xml:space="preserve">130354 </t>
  </si>
  <si>
    <t>Paulo Cesar De Rosa (Comercial)</t>
  </si>
  <si>
    <t xml:space="preserve">130361 </t>
  </si>
  <si>
    <t>Paulo Cesar De Rosa (Residencial)</t>
  </si>
  <si>
    <t xml:space="preserve">130365 </t>
  </si>
  <si>
    <t>Rosa Maria Restle Radunz (Ireneu)</t>
  </si>
  <si>
    <t xml:space="preserve">130371 </t>
  </si>
  <si>
    <t>Bassani Eldorado</t>
  </si>
  <si>
    <t xml:space="preserve">130381 </t>
  </si>
  <si>
    <t>Eldo Rost (Três De Maio)</t>
  </si>
  <si>
    <t xml:space="preserve">130400 </t>
  </si>
  <si>
    <t xml:space="preserve">130408 </t>
  </si>
  <si>
    <t xml:space="preserve">130412 </t>
  </si>
  <si>
    <t>Silvio Robert Lemos Avila (Residencia R. Roberto Frey)</t>
  </si>
  <si>
    <t xml:space="preserve">130413 </t>
  </si>
  <si>
    <t>Silvio Robert Lemos Avila (Residencia R. São Paulo)</t>
  </si>
  <si>
    <t xml:space="preserve">130416 </t>
  </si>
  <si>
    <t xml:space="preserve">130438 </t>
  </si>
  <si>
    <t>APAE</t>
  </si>
  <si>
    <t xml:space="preserve">130439 </t>
  </si>
  <si>
    <t>Organiza Contabil Ltda</t>
  </si>
  <si>
    <t xml:space="preserve">130440 </t>
  </si>
  <si>
    <t xml:space="preserve">130451 </t>
  </si>
  <si>
    <t>Wanda Falkowski Burkard (Giruá)</t>
  </si>
  <si>
    <t xml:space="preserve">130459 </t>
  </si>
  <si>
    <t>Cleusa Cristine Arance Peixoto (Rubens Tesche)</t>
  </si>
  <si>
    <t xml:space="preserve">130461 </t>
  </si>
  <si>
    <t>Luciana Claudete Meirelles Correa (Rodrigo Medeiros)</t>
  </si>
  <si>
    <t xml:space="preserve">130462 </t>
  </si>
  <si>
    <t>Comercial De Alimentos (Entre-ijuis)</t>
  </si>
  <si>
    <t xml:space="preserve">130476 </t>
  </si>
  <si>
    <t xml:space="preserve">130483 </t>
  </si>
  <si>
    <t>Carlos Augusto Kruger</t>
  </si>
  <si>
    <t xml:space="preserve">130497 </t>
  </si>
  <si>
    <t>Edson Junior Seibt</t>
  </si>
  <si>
    <t xml:space="preserve">130498 </t>
  </si>
  <si>
    <t>Deisi Raquel Volz (Rogério)</t>
  </si>
  <si>
    <t xml:space="preserve">130499 </t>
  </si>
  <si>
    <t xml:space="preserve">130519 </t>
  </si>
  <si>
    <t>Associação Caritativa Do Coração De Jesus</t>
  </si>
  <si>
    <t xml:space="preserve">130521 </t>
  </si>
  <si>
    <t>Antonio Lorenzon Dal Forno</t>
  </si>
  <si>
    <t xml:space="preserve">130525 </t>
  </si>
  <si>
    <t xml:space="preserve">130532 </t>
  </si>
  <si>
    <t xml:space="preserve">130536 </t>
  </si>
  <si>
    <t>Segatto Ceretta Ltda - Amigão</t>
  </si>
  <si>
    <t xml:space="preserve">130538 </t>
  </si>
  <si>
    <t>Ernani Moacir Czapla</t>
  </si>
  <si>
    <t xml:space="preserve">130542 </t>
  </si>
  <si>
    <t xml:space="preserve">130555 </t>
  </si>
  <si>
    <t>Danieli Missio (Jorge)</t>
  </si>
  <si>
    <t xml:space="preserve">130558 </t>
  </si>
  <si>
    <t>Linho Lev Alimentos Ltda</t>
  </si>
  <si>
    <t xml:space="preserve">130562 </t>
  </si>
  <si>
    <t xml:space="preserve">130565 </t>
  </si>
  <si>
    <t>Alexandro Da Luz (Valesca)</t>
  </si>
  <si>
    <t xml:space="preserve">130579 </t>
  </si>
  <si>
    <t>Shaiana Mariele Lemos</t>
  </si>
  <si>
    <t xml:space="preserve">130581 </t>
  </si>
  <si>
    <t xml:space="preserve">130596 </t>
  </si>
  <si>
    <t>Ivone Kasburg Serralheria (Industria)</t>
  </si>
  <si>
    <t xml:space="preserve">130613 </t>
  </si>
  <si>
    <t xml:space="preserve">130627 </t>
  </si>
  <si>
    <t xml:space="preserve">130628 </t>
  </si>
  <si>
    <t>Fernanda Schubert  Bidel (Paulo - Giruá)</t>
  </si>
  <si>
    <t xml:space="preserve">130629 </t>
  </si>
  <si>
    <t>Tania Regina Schmaltz (Roberson)</t>
  </si>
  <si>
    <t xml:space="preserve">130630 </t>
  </si>
  <si>
    <t>Silvana Meneghini (Alceu)</t>
  </si>
  <si>
    <t xml:space="preserve">130633 </t>
  </si>
  <si>
    <t xml:space="preserve">130640 </t>
  </si>
  <si>
    <t>Geselda Callegaro Schirmer (Fabiano)</t>
  </si>
  <si>
    <t xml:space="preserve">130642 </t>
  </si>
  <si>
    <t>Emerson Fonseca  Rodrigues (Neiva)</t>
  </si>
  <si>
    <t xml:space="preserve">130643 </t>
  </si>
  <si>
    <t xml:space="preserve">130644 </t>
  </si>
  <si>
    <t xml:space="preserve">130653 </t>
  </si>
  <si>
    <t xml:space="preserve">130656 </t>
  </si>
  <si>
    <t xml:space="preserve">130657 </t>
  </si>
  <si>
    <t>Hamilton Norberto Cassel</t>
  </si>
  <si>
    <t xml:space="preserve">130665 </t>
  </si>
  <si>
    <t xml:space="preserve">130666 </t>
  </si>
  <si>
    <t xml:space="preserve">130668 </t>
  </si>
  <si>
    <t xml:space="preserve">130674 </t>
  </si>
  <si>
    <t xml:space="preserve">130677 </t>
  </si>
  <si>
    <t>Fruteira E Floricultura Japonesa</t>
  </si>
  <si>
    <t xml:space="preserve">130710 </t>
  </si>
  <si>
    <t xml:space="preserve">130713 </t>
  </si>
  <si>
    <t xml:space="preserve">130714 </t>
  </si>
  <si>
    <t xml:space="preserve">130715 </t>
  </si>
  <si>
    <t>Renice Terezinha Da Silva (Elizeu Schmitz)</t>
  </si>
  <si>
    <t xml:space="preserve">130729 </t>
  </si>
  <si>
    <t xml:space="preserve">130754 </t>
  </si>
  <si>
    <t xml:space="preserve">130760 </t>
  </si>
  <si>
    <t xml:space="preserve">130763 </t>
  </si>
  <si>
    <t>Mercado Super Lar</t>
  </si>
  <si>
    <t xml:space="preserve">130778 </t>
  </si>
  <si>
    <t>Vilson Streck - Me</t>
  </si>
  <si>
    <t xml:space="preserve">130785 </t>
  </si>
  <si>
    <t xml:space="preserve">130790 </t>
  </si>
  <si>
    <t xml:space="preserve">130792 </t>
  </si>
  <si>
    <t xml:space="preserve">130171 </t>
  </si>
  <si>
    <t>Paula Caroline Veiga De Lima</t>
  </si>
  <si>
    <t xml:space="preserve">130229 </t>
  </si>
  <si>
    <t>Karling &amp; Karling Ltda</t>
  </si>
  <si>
    <t xml:space="preserve">130418 </t>
  </si>
  <si>
    <t xml:space="preserve">130591 </t>
  </si>
  <si>
    <t xml:space="preserve">130791 </t>
  </si>
  <si>
    <t>Cristiane Do Nascimento Lancheria (Éder Entre-ijuis)</t>
  </si>
  <si>
    <t xml:space="preserve">130799 </t>
  </si>
  <si>
    <t xml:space="preserve">130807 </t>
  </si>
  <si>
    <t xml:space="preserve">130808 </t>
  </si>
  <si>
    <t xml:space="preserve">130812 </t>
  </si>
  <si>
    <t>Lucia Regina Ourique Oliveira (Cris - Sicredi)</t>
  </si>
  <si>
    <t xml:space="preserve">130817 </t>
  </si>
  <si>
    <t xml:space="preserve">130819 </t>
  </si>
  <si>
    <t xml:space="preserve">130822 </t>
  </si>
  <si>
    <t>Elétrica Veiga</t>
  </si>
  <si>
    <t xml:space="preserve">130831 </t>
  </si>
  <si>
    <t>Eliane Cassol Riewe (Ari)</t>
  </si>
  <si>
    <t xml:space="preserve">130834 </t>
  </si>
  <si>
    <t>Numero de projeto</t>
  </si>
  <si>
    <t>Lista de projetos</t>
  </si>
  <si>
    <t>ds221286</t>
  </si>
  <si>
    <t>dieissonsuliman@gmail.com</t>
  </si>
  <si>
    <t>N° OS E PT</t>
  </si>
  <si>
    <t>NA</t>
  </si>
  <si>
    <t>Anselmo Jonas Saft</t>
  </si>
  <si>
    <t>Hotel E Churrascaria Barichello</t>
  </si>
  <si>
    <t>Nilo Barichello E Cia Ltda</t>
  </si>
  <si>
    <t>Marco Aurélio Barichello</t>
  </si>
  <si>
    <t>N° Projeto</t>
  </si>
  <si>
    <t>N° OS</t>
  </si>
  <si>
    <t>Endereço</t>
  </si>
  <si>
    <t>Telefone:</t>
  </si>
  <si>
    <t>Email</t>
  </si>
  <si>
    <t>(55) 9.9942-7709</t>
  </si>
  <si>
    <t>marloncolovini@hotmail.com</t>
  </si>
  <si>
    <t>Rua dos Pinheiros 733, Bairro Haller - Santo Ângelo/RS.</t>
  </si>
  <si>
    <t>(55) 9.9601-6321</t>
  </si>
  <si>
    <t>Rua Luciano Contri, n°1459 - Eugênio de Castro/RS.</t>
  </si>
  <si>
    <t>(55) 9.8171-3363</t>
  </si>
  <si>
    <t>Rua Nicarágua nº 144 - Santo Ângelo/RS.</t>
  </si>
  <si>
    <t>(55) 9.9113-4814</t>
  </si>
  <si>
    <t>Av Brasil, 1144, AP 2 - Santo Ângelo/RS</t>
  </si>
  <si>
    <t>(55) 3313-3072 / (55) 9 9989-9649</t>
  </si>
  <si>
    <t>R Integração, 552 - Entre-Ijuis/RS</t>
  </si>
  <si>
    <t>(55) 99602-3590</t>
  </si>
  <si>
    <t>clodoaldo_calegaro@banrisul.com.br</t>
  </si>
  <si>
    <t>Rua Daltro Filho, 2413 - Santo Ângelo/RS</t>
  </si>
  <si>
    <t>(55) 3314-0234 / (55) 99916-5781</t>
  </si>
  <si>
    <t>Rua Cel Damásio Gomes de Castro, nº 59 - Santo Ângelo/RS</t>
  </si>
  <si>
    <t>(55) 9 9980 1713</t>
  </si>
  <si>
    <t>gelson@crediplanalto.com.br</t>
  </si>
  <si>
    <t>Rua Pedro Eduardo Voguel, n° 112 - Santo Ângelo/RS</t>
  </si>
  <si>
    <t>(55) 3314-7019 / (55) 9.9994.2492</t>
  </si>
  <si>
    <t>caryone2011@hotmail.com</t>
  </si>
  <si>
    <t>Rua Marquês do Herval, n° 905, Bairro Centro - Santo Ângelo/RS</t>
  </si>
  <si>
    <t>(55) 9.9961-2305</t>
  </si>
  <si>
    <t>Rua do Carmo, n° 994, Bairro Jardim das Palmeiras - Santo Ângelo/RS</t>
  </si>
  <si>
    <t>(55) 9.9975-4048</t>
  </si>
  <si>
    <t>Rua Sepé Tiaraju, n° 376, Bairro Menges - Santo Ângelo/RS</t>
  </si>
  <si>
    <t>(55) 3312 4959</t>
  </si>
  <si>
    <t>familke@via-rs.net</t>
  </si>
  <si>
    <t>Est. RS 344 KM 97, nº 9510 - Santo Ângelo/RS</t>
  </si>
  <si>
    <t>(55) 3312-9285 / (55) 9.9996-2387</t>
  </si>
  <si>
    <t>Rua Marechal Floriano, n° 758, Bairro Centro - Santo Ângelo/RS</t>
  </si>
  <si>
    <t>(55) 99115-3460</t>
  </si>
  <si>
    <t>osmarveronese@gmail.com</t>
  </si>
  <si>
    <t>Rua Marquês de Tamandaré, n° 600, Bairro Dido - Santo Ângelo/RS</t>
  </si>
  <si>
    <t>(55) 9.9973-9658</t>
  </si>
  <si>
    <t>Rua Sete de Setembro, n° 205 - Santo Ângelo/RS</t>
  </si>
  <si>
    <t>(55) 3312-3075 / (55) 9.8116-0700</t>
  </si>
  <si>
    <t>Rua Bento Gonçalves, n° 133 - Giruá/RS</t>
  </si>
  <si>
    <t>(55) 99606-8797</t>
  </si>
  <si>
    <t>Rua Nelson Kaercher, N° 2200 - Santo Ângelo/RS</t>
  </si>
  <si>
    <t>(55) 3314-7019 / (55) 9.9172-9903</t>
  </si>
  <si>
    <t>contricontrucoes@yahoo.com</t>
  </si>
  <si>
    <t>Rua Quinze de Novembro, n° 2990, Bairro Centro - Santo Ângelo/RS</t>
  </si>
  <si>
    <t>(55) 9.9972-7007</t>
  </si>
  <si>
    <t>Travessa dos Crisântemos n° 299, Bairro Menezes - Santo Ângelo/RS</t>
  </si>
  <si>
    <t>(55) 9.8122-0221</t>
  </si>
  <si>
    <t>be_rost@hotmail.com</t>
  </si>
  <si>
    <t>Rua Marechal Deodoro, n° 387, AP 401, Bairro Centro - Santo Ângelo/RS</t>
  </si>
  <si>
    <t>(55) 9687-9217</t>
  </si>
  <si>
    <t>RUA HONDURAS, 500 - Santo Ângelo/RS</t>
  </si>
  <si>
    <t>(55) 9.9985-6757</t>
  </si>
  <si>
    <t>RUA JOÃO OPTIZ, N° 195 - ENTRE IJUIS/RS</t>
  </si>
  <si>
    <t>(55) 3329-1587 / (55) 9.9907-1805</t>
  </si>
  <si>
    <t>RUA DOS EMIGRANTES, N° 249 - Santo Ângelo/RS</t>
  </si>
  <si>
    <t>Esquina Bohn, s/n°, Bairro Esquina Bohn - Quinze de Novembro/RS</t>
  </si>
  <si>
    <t>Rua São Xavier, s/n° - Tupanciretã/RS</t>
  </si>
  <si>
    <t>Rua Carlos Gomes, n° 209 - Santo Ângelo/RS</t>
  </si>
  <si>
    <t>(55) 3313-3990 / (55) 9.9983-9489</t>
  </si>
  <si>
    <t>RUA DUQUE DE CAXIAS, N° 931 - Santo Ângelo/RS</t>
  </si>
  <si>
    <t>(55) 3313-1942 / (55) 99640 7723</t>
  </si>
  <si>
    <t>RUA DECIO MARTIN DA COSTA, N° 53 - Santo Ângelo/RS</t>
  </si>
  <si>
    <t>(55) 3312-6653 / (55) 99902-2261</t>
  </si>
  <si>
    <t>RUA SÃO NICOLAU, 362 - Santo Ângelo/RS</t>
  </si>
  <si>
    <t>(55) 9.9943-3941</t>
  </si>
  <si>
    <t>AV GETULIO VARGAS, N° 2031 - Santo Ângelo/RS</t>
  </si>
  <si>
    <t>(55) 3314-2673/ (55) 98117-1710</t>
  </si>
  <si>
    <t>RUA BARÃO DO TRIUNFO, N° 370 - Santo Ângelo/RS</t>
  </si>
  <si>
    <t>(55) 9.9961 2647</t>
  </si>
  <si>
    <t>EST BARCA DO GABRIEL, 1430 - Santo Ângelo/RS</t>
  </si>
  <si>
    <t>(55) 9.9681-9989</t>
  </si>
  <si>
    <t>RUA IPANEMA, N° 93 - SANTO ANGELO - RS</t>
  </si>
  <si>
    <t>(55) 9.9919-0853</t>
  </si>
  <si>
    <t>RUA ROBERTO FREY N° 831 - Santo Ângelo/RS</t>
  </si>
  <si>
    <t>(55) 9 96456395</t>
  </si>
  <si>
    <t>RUA TEREZA VERZERI, 407 - TRES DE MAIO - RS</t>
  </si>
  <si>
    <t>(55)3535-1952 / (55) 99958-0052</t>
  </si>
  <si>
    <t>AVENIDA BRASIL, N°7 - SANTO ÂNGELO - RS</t>
  </si>
  <si>
    <t>(55) 9 9674-5900</t>
  </si>
  <si>
    <t>padaria-avenida@bol.com.br</t>
  </si>
  <si>
    <t>Rua João Henrique Licht, nº 1045 - Santo Ângelo/RS</t>
  </si>
  <si>
    <t>(55) 9 9625-1190</t>
  </si>
  <si>
    <t>RUA QUINZE DE NOVEMBRO, N° 1349, AP 701 - Santo Ângelo/RS</t>
  </si>
  <si>
    <t>(55) 9.8114-9874</t>
  </si>
  <si>
    <t>Rua Tiradentes nº 302 - Santo Ângelo/RS.</t>
  </si>
  <si>
    <t>(55) 9.9690-7788</t>
  </si>
  <si>
    <t>RUA CENAIR MAICA, Nº 203 - SANTO ANGELO - RS</t>
  </si>
  <si>
    <t>(55) 9 9604-1977</t>
  </si>
  <si>
    <t>Rua Augusto Guarita, n° 215 – Bairro Próximo P Sesi - Santo Ângelo/RS</t>
  </si>
  <si>
    <t>(55) 3313-2537 / (55) 9 9631-2450</t>
  </si>
  <si>
    <t>TRAVESSA RAUL PILLA, N° 104, AP 01 - GIRUÁ/RS</t>
  </si>
  <si>
    <t>(55) 99975-9234</t>
  </si>
  <si>
    <t>AVENIDA RIO GRANDE DO SUL , N° 3024 - Santo Ângelo/RS.</t>
  </si>
  <si>
    <t>(55) 3314-7075 / (55) 99645-6395</t>
  </si>
  <si>
    <t>Rua José Boonifácio, nº 400 - Santo Ângelo/RS</t>
  </si>
  <si>
    <t>(55) 3312-1704</t>
  </si>
  <si>
    <t>Rua Padre Anchieta, nº 90 - Santo Ângelo/RS</t>
  </si>
  <si>
    <t>(55)9.8139-2431</t>
  </si>
  <si>
    <t>Rua José Bonifácio, n°26 - Santo Ângelo/RS</t>
  </si>
  <si>
    <t>(55) 9 8130-1312</t>
  </si>
  <si>
    <t>Avenida Rio Grande do Sul, n° 2675 - Santo Ângelo/RS</t>
  </si>
  <si>
    <t>(55) 9 9634-9691</t>
  </si>
  <si>
    <t>RUA VINTE E DOIS DE MARÇO, N° 689 - Santo Ângelo/RS</t>
  </si>
  <si>
    <t>(55) 3312-3003</t>
  </si>
  <si>
    <t>Rua 1º de Maio, n° 532, Bairro Centro - Vitória das Missões/RS</t>
  </si>
  <si>
    <t>(55)9.8418-9945</t>
  </si>
  <si>
    <t>RUA CLODIO BECK, N° 579 - ENTRE-IJUÍS - RS</t>
  </si>
  <si>
    <t>(55) 9.9907-1862</t>
  </si>
  <si>
    <t>Rua São Paulo, n° 602 - Santo Ângelo/RS</t>
  </si>
  <si>
    <t>Rincão dos Pires S/N - Jóia/RS.</t>
  </si>
  <si>
    <t>Rua Sepé Tiaraju, n°894 - Santo Ângelo/RS</t>
  </si>
  <si>
    <t>(55) 9.9149-2831</t>
  </si>
  <si>
    <t>Rua Santo Antônio, n° 193 - Santo Ângelo/RS</t>
  </si>
  <si>
    <t>(55) 9.9979-8080</t>
  </si>
  <si>
    <t>Rua Miguel Couto, nº 324 - Santo Ângelo/RS</t>
  </si>
  <si>
    <t>(55) 3312-1526</t>
  </si>
  <si>
    <t>Rua Débora Scholl, n° 2260 - Santo Ângelo/RS</t>
  </si>
  <si>
    <t>(55) 9.9605-6383</t>
  </si>
  <si>
    <t>marcos@linholev.com</t>
  </si>
  <si>
    <t>Rua Bento Gonçalves, n° 909 - Giruá/RS</t>
  </si>
  <si>
    <t>(55) 9 9950-2082</t>
  </si>
  <si>
    <t>Rua Matheus P Beck, n° 572 - Santo Ângelo/RS</t>
  </si>
  <si>
    <t>(55) 9.8121-8821</t>
  </si>
  <si>
    <t>Rua Bráulio Mário Ribas, n° 60 - Entre-Ijuís/RS</t>
  </si>
  <si>
    <t>(55) 9 9644-5720</t>
  </si>
  <si>
    <t>Prl Marechal Floriano, n°326 - Santo Ângelo/RS</t>
  </si>
  <si>
    <t>(55) 9 9967-7025</t>
  </si>
  <si>
    <t>Rua São Paulo, n° 478 - Santo Ângelo/RS</t>
  </si>
  <si>
    <t>(55) 9.9612-1201</t>
  </si>
  <si>
    <t>RUA INTEGRAÇÃO, N° 1422 - ENTRE-IJUÍS - RS</t>
  </si>
  <si>
    <t>(55) 3329-1132</t>
  </si>
  <si>
    <t>RUA INTEGRAÇÃO, N° 1506 - ENTRE-IJUÍS - RS</t>
  </si>
  <si>
    <t>Rua da Cascata, n° 1115 - Santo Ângelo/RS</t>
  </si>
  <si>
    <t>(55) 3313-3758</t>
  </si>
  <si>
    <t>Rua Carlos Gomes, n° 116 - Santo Ângelo/RS</t>
  </si>
  <si>
    <t>(55) 3312-4826</t>
  </si>
  <si>
    <t>Rua Gaspar Kraemer, n° 98 - Santo Ângelo/RS</t>
  </si>
  <si>
    <t>(55) 9.9942-2919</t>
  </si>
  <si>
    <t>Rua Marechal Floriano, n° 1120 - Santo Ângelo/RS</t>
  </si>
  <si>
    <t>(55) 9.9909-0023</t>
  </si>
  <si>
    <t>mcalabria@terra.com.br</t>
  </si>
  <si>
    <t>Rua Juca Raimundo, n° 360 - Santo Ângelo/RS</t>
  </si>
  <si>
    <t>(55) 9.9967-0594</t>
  </si>
  <si>
    <t>RUA DOM FELICIANO, N° 947 - CANOAS - RS</t>
  </si>
  <si>
    <t>(51) 3342-5650</t>
  </si>
  <si>
    <t>Rua Décio Martins da Costa, n° 1389 - Santo Ângelo/RS</t>
  </si>
  <si>
    <t>(55) 9.9949-0806</t>
  </si>
  <si>
    <t>Rua Pedro Casarotto, n° 1405 - Santo Ângelo/RS</t>
  </si>
  <si>
    <t>(55) 9.9634-7212</t>
  </si>
  <si>
    <t>Rua Argentina, n° 69 - Santo Ângelo/RS</t>
  </si>
  <si>
    <t>(55) 9.8116-6161</t>
  </si>
  <si>
    <t>Travessa dos Crisantemos, n° 508 - Santo Ângelo/RS</t>
  </si>
  <si>
    <t>(55) 9 9961-1917</t>
  </si>
  <si>
    <t>Travessa Assiolim S Machado, n° 971 - Santo Ângelo/RS</t>
  </si>
  <si>
    <t>(55) 9 9966-4564</t>
  </si>
  <si>
    <t>Avenida Rio Grande do Sul, n° 2946 - Santo Ângelo/RS</t>
  </si>
  <si>
    <t>Estrada RS 344, nº 14811 - Santo Ângelo/RS</t>
  </si>
  <si>
    <t>(55) 9.8431-9467</t>
  </si>
  <si>
    <t>geselda@bol.com.br</t>
  </si>
  <si>
    <t>Rua Ernesto Strapazon, n° 150, Bairro Morada do Sol - Ijuí/RS</t>
  </si>
  <si>
    <t>Avenida Rio Grande do Sul, n°3196 - Santo Ângelo/RS</t>
  </si>
  <si>
    <t>(55) 9.9934.4237</t>
  </si>
  <si>
    <t>rogeriosouzacb@yahoo.com.br</t>
  </si>
  <si>
    <t>Rua Lino Emídio R. do Amaral, 136 - Ijuí/RS</t>
  </si>
  <si>
    <t>(55) 9.9681-7962</t>
  </si>
  <si>
    <t>Rua Paraná, n°862 - Santo Ângelo/RS</t>
  </si>
  <si>
    <t>(55) 9.8147-6435</t>
  </si>
  <si>
    <t>Avenida Apolinário Dornelles de Moraes, n° 496 - Santo Ângelo/RS</t>
  </si>
  <si>
    <t>(55) 9.9602-8414</t>
  </si>
  <si>
    <t>neivagsr@gmail.com</t>
  </si>
  <si>
    <t>Rua Francisco S Renz, n° 197 - Giruá/RS</t>
  </si>
  <si>
    <t>(55) 9.9962-3622</t>
  </si>
  <si>
    <t>paulobidel@hotmail.com</t>
  </si>
  <si>
    <t>Rua Missões, n° 404 - Santo Ângelo/RS</t>
  </si>
  <si>
    <t>(55) 9.9923-4540</t>
  </si>
  <si>
    <t>limap4200@gmail.com</t>
  </si>
  <si>
    <t>Rua Clodio Beck, n° 162 - ENTRE-IJUÍS - RS</t>
  </si>
  <si>
    <t>(55) 9.9981-3130</t>
  </si>
  <si>
    <t>rossi0957@hotmail.com</t>
  </si>
  <si>
    <t>Rua Guatemala, n° 47 - Santo Ângelo/RS</t>
  </si>
  <si>
    <t>(55) 9.9962-9625</t>
  </si>
  <si>
    <t>contato@gastrobedi.com.br</t>
  </si>
  <si>
    <t>Rua Sete de Setembro, n°642 - Santo Ângelo/RS</t>
  </si>
  <si>
    <t>Rua São Cristovão, n°508 - Santo Ângelo/RS</t>
  </si>
  <si>
    <t>(55) 9.9171-3004</t>
  </si>
  <si>
    <t>itamarfwalter@gmail.com</t>
  </si>
  <si>
    <t>Rua Paraná, n° 893 - Santo Ângelo/RS</t>
  </si>
  <si>
    <t>(55) 9.8406-3110</t>
  </si>
  <si>
    <t>joao.nelson@yahoo.com.br</t>
  </si>
  <si>
    <t>Avenida Sagrada Família, 2845 - Santo Ângelo/RS</t>
  </si>
  <si>
    <t>(55) 9.9661-2300</t>
  </si>
  <si>
    <t>schmitzzgean@icloud.com</t>
  </si>
  <si>
    <t>Rua do Carmo, nº 1000 - Santo Ângelo/RS</t>
  </si>
  <si>
    <t>(55) 9.9978-1077</t>
  </si>
  <si>
    <t>mara@agrobianchini.com.br</t>
  </si>
  <si>
    <t>Rua Quinze de Novembro, nº 3195 - Santo Ângelo/RS</t>
  </si>
  <si>
    <t>(55) 9.9665-0946</t>
  </si>
  <si>
    <t>anelise.cm@hotmail.com</t>
  </si>
  <si>
    <t>RUA TRÊS DE OUTUBRO, N° 64 - Santo Ângelo/RS</t>
  </si>
  <si>
    <t>(55) 3312-1145</t>
  </si>
  <si>
    <t>Rua Manoel T. de Souza, n° 799 - Santo Ângelo/RS</t>
  </si>
  <si>
    <t>(55) 9.8136-0922</t>
  </si>
  <si>
    <t>hamilton.cassel@gmail.com</t>
  </si>
  <si>
    <t>Rua Antunes Ribas, n° 250 - Santo Ângelo/RS</t>
  </si>
  <si>
    <t>(55) 9.9977-6333</t>
  </si>
  <si>
    <t>marcoswelfer@gmail.com</t>
  </si>
  <si>
    <t>Rua Antônio Manoel, nº 515, Sala 01 - Santo Ângelo/RS</t>
  </si>
  <si>
    <t>(55) 3312-6046/ (55) 3313-2725</t>
  </si>
  <si>
    <t>vanderleisimon@yahoo.com.br</t>
  </si>
  <si>
    <t>Rua Conde de Porto Alegre, n° 554 - Santo Ângelo/RS</t>
  </si>
  <si>
    <t>55) 9.9963-0933</t>
  </si>
  <si>
    <t>tiagostoll@crediplanalto.com.br</t>
  </si>
  <si>
    <t>Rua Daltro Filho, n° 1949 - Santo Ângelo/RS</t>
  </si>
  <si>
    <t>(55) 9.8151-1365</t>
  </si>
  <si>
    <t>mariagenecit@yahoo.com.br</t>
  </si>
  <si>
    <t>Rua São Nicolau, n° 202 - Santo Ângelo/RS</t>
  </si>
  <si>
    <t>(55) 9.9971-3353</t>
  </si>
  <si>
    <t>Rua PE Manoel de Nobrega, n° 111, AP 401 - Santo Ângelo/RS</t>
  </si>
  <si>
    <t>(55) 9.9939-9465</t>
  </si>
  <si>
    <t>betofrie@bol.com.br</t>
  </si>
  <si>
    <t>Rua PE Manoel de Nobrega, n° 111, AP 301 - Santo Ângelo/RS</t>
  </si>
  <si>
    <t>(55) 9.9185-1658</t>
  </si>
  <si>
    <t>angeloabramowicz@gmail.com</t>
  </si>
  <si>
    <t>Rua João Henrique Licht, n° 2050  - Santo Ângelo/RS</t>
  </si>
  <si>
    <t>(55) 9.8412-6788</t>
  </si>
  <si>
    <t>leandronmayer@hotmail.com</t>
  </si>
  <si>
    <t>Rua Cel Damásio Gomes de Castro CA 1, n° 853 - Santo Ângelo/RS</t>
  </si>
  <si>
    <t>(55) 9.8454-2166</t>
  </si>
  <si>
    <t>Rua Guatemala, n° 40 - SANTO ANGELO - RS</t>
  </si>
  <si>
    <t>(55) 9.9994-3836</t>
  </si>
  <si>
    <t>okruger@terra.com.br</t>
  </si>
  <si>
    <t>Rua Quinze de Novembro, n° 1410, SALA 1 - Santo Ângelo/RS</t>
  </si>
  <si>
    <t>(55) 9.9625-8569</t>
  </si>
  <si>
    <t>felipeheinzmann@hotmail.com</t>
  </si>
  <si>
    <t>Rua Quinze de Novembro, n° 1410, AP 201 - Santo Ângelo/RS</t>
  </si>
  <si>
    <t>laurensevero@hotmail.com</t>
  </si>
  <si>
    <t>Rua Antunes Ribas, n° 2003 - Santo Ângelo/RS</t>
  </si>
  <si>
    <t>(55) 9.9650-4747</t>
  </si>
  <si>
    <t>mariadefatimasp1958@gmail.com</t>
  </si>
  <si>
    <t>São João das Missões - São Miguel das Missões/RS</t>
  </si>
  <si>
    <t>(55)9.9137-5338</t>
  </si>
  <si>
    <t>jad.garcia@hotmail.com</t>
  </si>
  <si>
    <t>Rua Quinze de Novembro, N° 4056 - Santo Ângelo/RS</t>
  </si>
  <si>
    <t>(55) 9.8139-2431</t>
  </si>
  <si>
    <t>Rua do Carmo, N° 973 - Santo Ângelo/RS</t>
  </si>
  <si>
    <t>(55) 9.9902-6462</t>
  </si>
  <si>
    <t>rubenstesche@yahoo.com.br</t>
  </si>
  <si>
    <t>Serra de Cima, S/N - Entre-Ijuís/RS</t>
  </si>
  <si>
    <t>(55)9.8425-3717</t>
  </si>
  <si>
    <t>criis_@hotmail.com</t>
  </si>
  <si>
    <t>Travessa João Gomercindo, 200 - Entre-Ijuís/RS</t>
  </si>
  <si>
    <t>(55) 9.8406-7644</t>
  </si>
  <si>
    <t>elisandroguedes@yahoo.com.br</t>
  </si>
  <si>
    <t>Rua Antunes Ribas, n° 3862, AP 2</t>
  </si>
  <si>
    <t>(55) 9.9983-7301</t>
  </si>
  <si>
    <t>jaircopetti@hotmail.com</t>
  </si>
  <si>
    <t>Rua Barreiro, Nº 810 - Bossoroca/RS</t>
  </si>
  <si>
    <t>(55) 9.9132-2281</t>
  </si>
  <si>
    <t>cristina_gamarra@sicredi.com.br</t>
  </si>
  <si>
    <t>Rua José Bonifácio, N° 500, Bairro Menges - Santo Ângelo/RS.</t>
  </si>
  <si>
    <t>(55) 3312-5818</t>
  </si>
  <si>
    <t>tecnodieselsa@hotmail.com</t>
  </si>
  <si>
    <t>Avenida Getúlio Vargas, Nº 1458, Bairro Centro - Santo Ângelo/RS.</t>
  </si>
  <si>
    <t>(55) 3312-4550</t>
  </si>
  <si>
    <t>financeiroveiga@terra.com.br</t>
  </si>
  <si>
    <t>Avenida Getúlio Vargas, Nº 1031, Bairro Centro - Santo Ângelo/RS.</t>
  </si>
  <si>
    <t>Avenida Getúlio Vargas, AP 2, Nº 1458, Bairro Centro - Santo Ângelo/RS.</t>
  </si>
  <si>
    <t>Rua São Luiz Gonzaga, AP 1, Nº 1619, Bairro Pippi - Santo Ângelo/RS.</t>
  </si>
  <si>
    <t>(55) 9.9923-1037</t>
  </si>
  <si>
    <t>Rua Quinze de Novembro, Nº 1226, Bairro Centro - Santo Ângelo/RS.</t>
  </si>
  <si>
    <t>(55) 9.9686-6228</t>
  </si>
  <si>
    <t>luisvoese@hotmail.com</t>
  </si>
  <si>
    <t>Rua Missões, Nº 705, Bairro Rosenthal - Santo Ângelo/RS.</t>
  </si>
  <si>
    <t>(55) 9.9631-3574</t>
  </si>
  <si>
    <t>riewe.ari@gmail.com</t>
  </si>
  <si>
    <t>Rua Primeiro de Maio, N° 400, Bairro Neves - Catuípe/RS.</t>
  </si>
  <si>
    <t>(55) 9.9613-9377</t>
  </si>
  <si>
    <t>rdprodutos@yahoo.com.br</t>
  </si>
  <si>
    <t>Av. Alfredo Leopoldo Fett, N° 2000, Bairro Centro Sul - Santo Ângelo/RS.</t>
  </si>
  <si>
    <t>(55) 9.9632-3390</t>
  </si>
  <si>
    <t>pedrasmoretto@yahoo.com.br</t>
  </si>
  <si>
    <t>Est. RS 344, N° 14801, Bairro RS-344 - Santo Ângelo/RS.</t>
  </si>
  <si>
    <t>(55) 9.9702-0603</t>
  </si>
  <si>
    <t>kethymess@yahoo.com.br</t>
  </si>
  <si>
    <t>Av. Borges do Canto, 1555 - São Miguel das Missões/RS</t>
  </si>
  <si>
    <t>(55)9.8175-3735</t>
  </si>
  <si>
    <t>hotelbarichello@hotmail.com</t>
  </si>
  <si>
    <t>Avenida Borges do Canto, 1567 - São Miguel das Missões/RS</t>
  </si>
  <si>
    <t>(55) 9.8451-1633</t>
  </si>
  <si>
    <t>lojabarichello@hotmail.com</t>
  </si>
  <si>
    <t>(55) 9.9638-3097</t>
  </si>
  <si>
    <t>Marcela Spohr Luft</t>
  </si>
  <si>
    <t>Tiago Lorenço Arruda Ferigolo</t>
  </si>
  <si>
    <t>Rua Coronel Damásio Gomes de Castro, n° 381 - Santo Ângelo/RS.</t>
  </si>
  <si>
    <t>Lucia Regina Ourique Oliveira</t>
  </si>
  <si>
    <t>Karling &amp; Karling LTDA</t>
  </si>
  <si>
    <t>Roberto Donato</t>
  </si>
  <si>
    <t>Rua Mal. Castelo Branco, Nº 1529 - Roque Gonzales/RS</t>
  </si>
  <si>
    <t>marcela_luft@sicredi.com.br</t>
  </si>
  <si>
    <t>lanasuliman258</t>
  </si>
  <si>
    <t>hik090916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</si>
</sst>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\1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rgb="FFFF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10" fillId="5" borderId="4" xfId="0" applyNumberFormat="1" applyFont="1" applyFill="1" applyBorder="1" applyAlignment="1" applyProtection="1">
      <alignment horizontal="center" vertical="center"/>
      <protection locked="0"/>
    </xf>
    <xf numFmtId="17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0" fillId="0" borderId="0" xfId="0" applyNumberFormat="1"/>
    <xf numFmtId="0" fontId="0" fillId="0" borderId="4" xfId="0" applyBorder="1" applyAlignment="1">
      <alignment horizontal="right" vertical="center"/>
    </xf>
    <xf numFmtId="4" fontId="0" fillId="0" borderId="4" xfId="0" applyNumberForma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2" fontId="0" fillId="6" borderId="6" xfId="0" applyNumberFormat="1" applyFill="1" applyBorder="1" applyAlignment="1">
      <alignment horizontal="center" vertical="center"/>
    </xf>
    <xf numFmtId="2" fontId="0" fillId="7" borderId="4" xfId="0" applyNumberFormat="1" applyFill="1" applyBorder="1" applyAlignment="1">
      <alignment horizontal="center" vertical="center"/>
    </xf>
    <xf numFmtId="2" fontId="0" fillId="7" borderId="6" xfId="0" applyNumberFormat="1" applyFill="1" applyBorder="1" applyAlignment="1">
      <alignment horizontal="center" vertical="center"/>
    </xf>
    <xf numFmtId="2" fontId="0" fillId="7" borderId="17" xfId="0" applyNumberFormat="1" applyFill="1" applyBorder="1" applyAlignment="1">
      <alignment horizontal="center" vertical="center"/>
    </xf>
    <xf numFmtId="2" fontId="0" fillId="7" borderId="18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4" borderId="11" xfId="0" applyFill="1" applyBorder="1" applyAlignment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2" fontId="0" fillId="6" borderId="17" xfId="0" applyNumberFormat="1" applyFill="1" applyBorder="1" applyAlignment="1">
      <alignment horizontal="center" vertical="center"/>
    </xf>
    <xf numFmtId="2" fontId="0" fillId="6" borderId="18" xfId="0" applyNumberForma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0" fillId="6" borderId="7" xfId="0" applyNumberFormat="1" applyFill="1" applyBorder="1" applyAlignment="1">
      <alignment horizontal="center" vertical="center"/>
    </xf>
    <xf numFmtId="2" fontId="0" fillId="6" borderId="8" xfId="0" applyNumberFormat="1" applyFill="1" applyBorder="1" applyAlignment="1">
      <alignment horizontal="center" vertical="center"/>
    </xf>
    <xf numFmtId="2" fontId="0" fillId="7" borderId="27" xfId="0" applyNumberFormat="1" applyFill="1" applyBorder="1" applyAlignment="1">
      <alignment horizontal="center" vertical="center"/>
    </xf>
    <xf numFmtId="2" fontId="0" fillId="7" borderId="3" xfId="0" applyNumberFormat="1" applyFill="1" applyBorder="1" applyAlignment="1">
      <alignment horizontal="center" vertical="center"/>
    </xf>
    <xf numFmtId="2" fontId="0" fillId="6" borderId="27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9" fontId="10" fillId="4" borderId="4" xfId="3" applyFont="1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4" fontId="0" fillId="0" borderId="0" xfId="2" applyFont="1" applyFill="1" applyBorder="1" applyAlignment="1">
      <alignment horizontal="center" vertical="center"/>
    </xf>
    <xf numFmtId="44" fontId="2" fillId="0" borderId="0" xfId="2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2" fontId="0" fillId="8" borderId="1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5" fillId="0" borderId="30" xfId="0" applyFont="1" applyBorder="1" applyAlignment="1">
      <alignment horizontal="center"/>
    </xf>
    <xf numFmtId="0" fontId="14" fillId="0" borderId="30" xfId="0" applyFont="1" applyBorder="1" applyAlignment="1"/>
    <xf numFmtId="0" fontId="14" fillId="0" borderId="0" xfId="0" applyFont="1" applyAlignment="1"/>
    <xf numFmtId="0" fontId="6" fillId="0" borderId="3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/>
    <xf numFmtId="0" fontId="12" fillId="0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14" fontId="2" fillId="0" borderId="4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7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3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17" fillId="0" borderId="3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0" fillId="10" borderId="31" xfId="0" applyNumberFormat="1" applyFont="1" applyFill="1" applyBorder="1" applyAlignment="1">
      <alignment horizontal="center" vertical="center" wrapText="1"/>
    </xf>
    <xf numFmtId="49" fontId="0" fillId="10" borderId="5" xfId="0" applyNumberFormat="1" applyFont="1" applyFill="1" applyBorder="1" applyAlignment="1">
      <alignment horizontal="center" vertical="center" wrapText="1"/>
    </xf>
    <xf numFmtId="49" fontId="0" fillId="10" borderId="6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center" vertical="center" wrapText="1"/>
    </xf>
    <xf numFmtId="49" fontId="6" fillId="11" borderId="1" xfId="0" applyNumberFormat="1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32" xfId="0" applyNumberFormat="1" applyFont="1" applyFill="1" applyBorder="1" applyAlignment="1">
      <alignment horizontal="center" vertical="center" wrapText="1"/>
    </xf>
    <xf numFmtId="49" fontId="0" fillId="10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6" xfId="0" applyNumberFormat="1" applyFont="1" applyBorder="1" applyAlignment="1">
      <alignment horizontal="center" vertical="center" wrapText="1"/>
    </xf>
    <xf numFmtId="49" fontId="0" fillId="10" borderId="5" xfId="0" applyNumberFormat="1" applyFon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3" xfId="5" applyNumberFormat="1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31" xfId="0" applyBorder="1"/>
    <xf numFmtId="0" fontId="2" fillId="0" borderId="4" xfId="0" applyFont="1" applyFill="1" applyBorder="1"/>
    <xf numFmtId="0" fontId="19" fillId="0" borderId="4" xfId="6" applyFont="1" applyFill="1" applyBorder="1"/>
    <xf numFmtId="0" fontId="2" fillId="0" borderId="6" xfId="0" applyFont="1" applyFill="1" applyBorder="1"/>
    <xf numFmtId="0" fontId="6" fillId="0" borderId="1" xfId="0" applyFont="1" applyFill="1" applyBorder="1" applyAlignment="1">
      <alignment vertical="center"/>
    </xf>
    <xf numFmtId="0" fontId="6" fillId="0" borderId="32" xfId="0" applyFont="1" applyFill="1" applyBorder="1" applyAlignment="1">
      <alignment vertic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0" fillId="0" borderId="29" xfId="0" applyFill="1" applyBorder="1" applyAlignment="1">
      <alignment horizontal="center" vertical="center"/>
    </xf>
    <xf numFmtId="0" fontId="0" fillId="0" borderId="5" xfId="0" applyBorder="1"/>
    <xf numFmtId="0" fontId="2" fillId="0" borderId="0" xfId="0" applyFont="1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2" xfId="0" applyFont="1" applyBorder="1"/>
    <xf numFmtId="0" fontId="0" fillId="0" borderId="6" xfId="0" applyBorder="1" applyAlignment="1">
      <alignment vertical="center"/>
    </xf>
    <xf numFmtId="0" fontId="20" fillId="0" borderId="6" xfId="0" applyFont="1" applyBorder="1"/>
    <xf numFmtId="0" fontId="0" fillId="0" borderId="34" xfId="0" applyBorder="1" applyAlignment="1">
      <alignment vertical="center"/>
    </xf>
    <xf numFmtId="0" fontId="20" fillId="0" borderId="31" xfId="0" applyFont="1" applyBorder="1"/>
    <xf numFmtId="0" fontId="21" fillId="11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/>
    <xf numFmtId="9" fontId="0" fillId="7" borderId="7" xfId="3" applyFont="1" applyFill="1" applyBorder="1" applyAlignment="1">
      <alignment horizontal="center" vertical="center"/>
    </xf>
    <xf numFmtId="9" fontId="0" fillId="7" borderId="8" xfId="3" applyFont="1" applyFill="1" applyBorder="1" applyAlignment="1">
      <alignment horizontal="center" vertical="center"/>
    </xf>
    <xf numFmtId="9" fontId="0" fillId="6" borderId="7" xfId="3" applyFont="1" applyFill="1" applyBorder="1" applyAlignment="1">
      <alignment horizontal="center" vertical="center"/>
    </xf>
    <xf numFmtId="9" fontId="0" fillId="6" borderId="8" xfId="3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0" fontId="0" fillId="7" borderId="7" xfId="3" applyNumberFormat="1" applyFont="1" applyFill="1" applyBorder="1" applyAlignment="1">
      <alignment horizontal="center" vertical="center"/>
    </xf>
    <xf numFmtId="10" fontId="0" fillId="7" borderId="33" xfId="3" applyNumberFormat="1" applyFont="1" applyFill="1" applyBorder="1" applyAlignment="1">
      <alignment horizontal="center" vertical="center"/>
    </xf>
    <xf numFmtId="10" fontId="0" fillId="8" borderId="21" xfId="0" applyNumberFormat="1" applyFill="1" applyBorder="1" applyAlignment="1">
      <alignment horizontal="center" vertical="center"/>
    </xf>
    <xf numFmtId="10" fontId="0" fillId="8" borderId="26" xfId="0" applyNumberForma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0" fontId="0" fillId="6" borderId="16" xfId="3" applyNumberFormat="1" applyFont="1" applyFill="1" applyBorder="1" applyAlignment="1">
      <alignment horizontal="center" vertical="center"/>
    </xf>
    <xf numFmtId="10" fontId="0" fillId="6" borderId="8" xfId="3" applyNumberFormat="1" applyFont="1" applyFill="1" applyBorder="1" applyAlignment="1">
      <alignment horizontal="center" vertical="center"/>
    </xf>
    <xf numFmtId="9" fontId="0" fillId="7" borderId="21" xfId="3" applyFont="1" applyFill="1" applyBorder="1" applyAlignment="1">
      <alignment horizontal="center" vertical="center"/>
    </xf>
    <xf numFmtId="9" fontId="0" fillId="7" borderId="24" xfId="3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8">
    <cellStyle name="Hiperlink" xfId="6" builtinId="8"/>
    <cellStyle name="Moeda" xfId="2" builtinId="4"/>
    <cellStyle name="Moeda 2" xfId="1" xr:uid="{1AB18A5C-00EF-40E3-9DA7-E730BE77D17B}"/>
    <cellStyle name="Moeda 3" xfId="4" xr:uid="{E9C49603-02AE-4B0F-BA33-787401E855F9}"/>
    <cellStyle name="Moeda 4" xfId="7" xr:uid="{8EE7549B-76B0-4183-B9E0-5047A0259909}"/>
    <cellStyle name="Normal" xfId="0" builtinId="0"/>
    <cellStyle name="Porcentagem" xfId="3" builtinId="5"/>
    <cellStyle name="Vírgula" xfId="5" builtinId="3"/>
  </cellStyles>
  <dxfs count="542">
    <dxf>
      <font>
        <strike val="0"/>
        <outline val="0"/>
        <shadow val="0"/>
        <u val="none"/>
        <vertAlign val="baseline"/>
        <color auto="1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#\1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>
          <bgColor rgb="FFFFFF00"/>
        </patternFill>
      </fill>
    </dxf>
    <dxf>
      <numFmt numFmtId="19" formatCode="dd/mm/yyyy"/>
      <fill>
        <patternFill>
          <bgColor rgb="FFFF0000"/>
        </patternFill>
      </fill>
    </dxf>
    <dxf>
      <numFmt numFmtId="19" formatCode="dd/mm/yyyy"/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1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m/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2" formatCode="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Geração Efetiva e</a:t>
            </a:r>
            <a:r>
              <a:rPr lang="pt-BR" baseline="0"/>
              <a:t> Por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tx>
            <c:strRef>
              <c:f>DashBoard!$A$7:$B$7</c:f>
              <c:strCache>
                <c:ptCount val="2"/>
                <c:pt idx="0">
                  <c:v>2018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DashBoard!$C$7:$N$7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1-4119-822C-500D3A3E0FDC}"/>
            </c:ext>
          </c:extLst>
        </c:ser>
        <c:ser>
          <c:idx val="3"/>
          <c:order val="4"/>
          <c:tx>
            <c:strRef>
              <c:f>DashBoard!$A$9:$B$9</c:f>
              <c:strCache>
                <c:ptCount val="2"/>
                <c:pt idx="0">
                  <c:v>2019</c:v>
                </c:pt>
                <c:pt idx="1">
                  <c:v>Geração Efetiva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DashBoard!$C$9:$N$9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1-4119-822C-500D3A3E0FDC}"/>
            </c:ext>
          </c:extLst>
        </c:ser>
        <c:ser>
          <c:idx val="5"/>
          <c:order val="6"/>
          <c:tx>
            <c:strRef>
              <c:f>DashBoard!$A$11:$B$11</c:f>
              <c:strCache>
                <c:ptCount val="2"/>
                <c:pt idx="0">
                  <c:v>2020</c:v>
                </c:pt>
                <c:pt idx="1">
                  <c:v>Geração Efetiva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  <c:extLst xmlns:c15="http://schemas.microsoft.com/office/drawing/2012/chart"/>
            </c:strRef>
          </c:cat>
          <c:val>
            <c:numRef>
              <c:f>DashBoard!$C$11:$N$11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176</c:v>
                </c:pt>
                <c:pt idx="6">
                  <c:v>159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443823"/>
        <c:axId val="960195743"/>
        <c:extLst>
          <c:ext xmlns:c15="http://schemas.microsoft.com/office/drawing/2012/chart" uri="{02D57815-91ED-43cb-92C2-25804820EDAC}">
            <c15:filteredBarSeries>
              <c15:ser>
                <c:idx val="7"/>
                <c:order val="8"/>
                <c:tx>
                  <c:strRef>
                    <c:extLst>
                      <c:ext uri="{02D57815-91ED-43cb-92C2-25804820EDAC}">
                        <c15:formulaRef>
                          <c15:sqref>DashBoard!$A$13:$B$13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DashBoard!$C$13:$N$13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6C1-4119-822C-500D3A3E0FDC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DashBoard!$A$15:$B$15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DashBoard!$C$15:$N$15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6C1-4119-822C-500D3A3E0FDC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DashBoard!$A$17:$B$17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DashBoard!$C$17:$N$17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6C1-4119-822C-500D3A3E0FDC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DashBoard!$A$19:$B$19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DashBoard!$C$19:$N$19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6C1-4119-822C-500D3A3E0FDC}"/>
                  </c:ext>
                </c:extLst>
              </c15:ser>
            </c15:filteredBarSeries>
            <c15:filteredBarSeries>
              <c15:ser>
                <c:idx val="14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DashBoard!$A$21:$B$21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DashBoard!$C$21:$N$21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6C1-4119-822C-500D3A3E0FDC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DashBoard!$A$23:$B$23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Efetiva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DashBoard!$C$23:$N$23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6C1-4119-822C-500D3A3E0FD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9"/>
          <c:order val="1"/>
          <c:tx>
            <c:strRef>
              <c:f>DashBoard!$B$6</c:f>
              <c:strCache>
                <c:ptCount val="1"/>
                <c:pt idx="0">
                  <c:v>Geração Mód Prevista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DashBoard!$C$6:$N$6</c:f>
              <c:numCache>
                <c:formatCode>0.00</c:formatCode>
                <c:ptCount val="12"/>
                <c:pt idx="0">
                  <c:v>46.125</c:v>
                </c:pt>
                <c:pt idx="1">
                  <c:v>41.5</c:v>
                </c:pt>
                <c:pt idx="2">
                  <c:v>43.75</c:v>
                </c:pt>
                <c:pt idx="3">
                  <c:v>37</c:v>
                </c:pt>
                <c:pt idx="4">
                  <c:v>32.5</c:v>
                </c:pt>
                <c:pt idx="5">
                  <c:v>26.875</c:v>
                </c:pt>
                <c:pt idx="6">
                  <c:v>30.625</c:v>
                </c:pt>
                <c:pt idx="7">
                  <c:v>35.375</c:v>
                </c:pt>
                <c:pt idx="8">
                  <c:v>33.75</c:v>
                </c:pt>
                <c:pt idx="9">
                  <c:v>40.625</c:v>
                </c:pt>
                <c:pt idx="10">
                  <c:v>44.125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9689839"/>
        <c:axId val="956554735"/>
      </c:barChart>
      <c:lineChart>
        <c:grouping val="standard"/>
        <c:varyColors val="0"/>
        <c:ser>
          <c:idx val="0"/>
          <c:order val="0"/>
          <c:tx>
            <c:strRef>
              <c:f>DashBoard!$B$5</c:f>
              <c:strCache>
                <c:ptCount val="1"/>
                <c:pt idx="0">
                  <c:v>Geração prevista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DashBoard!$C$5:$N$5</c:f>
              <c:numCache>
                <c:formatCode>General</c:formatCode>
                <c:ptCount val="12"/>
                <c:pt idx="0">
                  <c:v>369</c:v>
                </c:pt>
                <c:pt idx="1">
                  <c:v>332</c:v>
                </c:pt>
                <c:pt idx="2">
                  <c:v>350</c:v>
                </c:pt>
                <c:pt idx="3">
                  <c:v>296</c:v>
                </c:pt>
                <c:pt idx="4">
                  <c:v>260</c:v>
                </c:pt>
                <c:pt idx="5">
                  <c:v>215</c:v>
                </c:pt>
                <c:pt idx="6">
                  <c:v>245</c:v>
                </c:pt>
                <c:pt idx="7">
                  <c:v>283</c:v>
                </c:pt>
                <c:pt idx="8">
                  <c:v>270</c:v>
                </c:pt>
                <c:pt idx="9">
                  <c:v>325</c:v>
                </c:pt>
                <c:pt idx="10">
                  <c:v>353</c:v>
                </c:pt>
                <c:pt idx="11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443823"/>
        <c:axId val="960195743"/>
      </c:lineChart>
      <c:lineChart>
        <c:grouping val="standard"/>
        <c:varyColors val="0"/>
        <c:ser>
          <c:idx val="2"/>
          <c:order val="3"/>
          <c:tx>
            <c:strRef>
              <c:f>DashBoard!$A$8:$B$8</c:f>
              <c:strCache>
                <c:ptCount val="2"/>
                <c:pt idx="0">
                  <c:v>2018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DashBoard!$C$8:$N$8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C1-4119-822C-500D3A3E0FDC}"/>
            </c:ext>
          </c:extLst>
        </c:ser>
        <c:ser>
          <c:idx val="4"/>
          <c:order val="5"/>
          <c:tx>
            <c:strRef>
              <c:f>DashBoard!$A$10:$B$10</c:f>
              <c:strCache>
                <c:ptCount val="2"/>
                <c:pt idx="0">
                  <c:v>2019</c:v>
                </c:pt>
                <c:pt idx="1">
                  <c:v>Geração por Módulo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DashBoard!$C$10:$N$10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C1-4119-822C-500D3A3E0FDC}"/>
            </c:ext>
          </c:extLst>
        </c:ser>
        <c:ser>
          <c:idx val="6"/>
          <c:order val="7"/>
          <c:tx>
            <c:strRef>
              <c:f>DashBoard!$A$12:$B$12</c:f>
              <c:strCache>
                <c:ptCount val="2"/>
                <c:pt idx="0">
                  <c:v>2020</c:v>
                </c:pt>
                <c:pt idx="1">
                  <c:v>Geração por Módulo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DashBoard!$C$4:$N$4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  <c:extLst xmlns:c15="http://schemas.microsoft.com/office/drawing/2012/chart"/>
            </c:strRef>
          </c:cat>
          <c:val>
            <c:numRef>
              <c:f>DashBoard!$C$12:$N$12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19.875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16C1-4119-822C-500D3A3E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9689839"/>
        <c:axId val="956554735"/>
        <c:extLst>
          <c:ext xmlns:c15="http://schemas.microsoft.com/office/drawing/2012/chart" uri="{02D57815-91ED-43cb-92C2-25804820EDAC}">
            <c15:filteredLineSeries>
              <c15:ser>
                <c:idx val="8"/>
                <c:order val="9"/>
                <c:tx>
                  <c:strRef>
                    <c:extLst>
                      <c:ext uri="{02D57815-91ED-43cb-92C2-25804820EDAC}">
                        <c15:formulaRef>
                          <c15:sqref>DashBoard!$A$14:$B$14</c15:sqref>
                        </c15:formulaRef>
                      </c:ext>
                    </c:extLst>
                    <c:strCache>
                      <c:ptCount val="2"/>
                      <c:pt idx="0">
                        <c:v>2021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DashBoard!$C$4:$N$4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Fev</c:v>
                      </c:pt>
                      <c:pt idx="2">
                        <c:v>Mar</c:v>
                      </c:pt>
                      <c:pt idx="3">
                        <c:v>Abr</c:v>
                      </c:pt>
                      <c:pt idx="4">
                        <c:v>Mai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Ago</c:v>
                      </c:pt>
                      <c:pt idx="8">
                        <c:v>Set</c:v>
                      </c:pt>
                      <c:pt idx="9">
                        <c:v>Out</c:v>
                      </c:pt>
                      <c:pt idx="10">
                        <c:v>Nov</c:v>
                      </c:pt>
                      <c:pt idx="11">
                        <c:v>Dez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DashBoard!$C$14:$N$14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16C1-4119-822C-500D3A3E0FD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DashBoard!$A$16:$B$16</c15:sqref>
                        </c15:formulaRef>
                      </c:ext>
                    </c:extLst>
                    <c:strCache>
                      <c:ptCount val="2"/>
                      <c:pt idx="0">
                        <c:v>2022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DashBoard!$C$16:$N$16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6C1-4119-822C-500D3A3E0FDC}"/>
                  </c:ext>
                </c:extLst>
              </c15:ser>
            </c15:filteredLineSeries>
            <c15:filteredLine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DashBoard!$A$18:$B$18</c15:sqref>
                        </c15:formulaRef>
                      </c:ext>
                    </c:extLst>
                    <c:strCache>
                      <c:ptCount val="2"/>
                      <c:pt idx="0">
                        <c:v>2023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DashBoard!$C$18:$N$18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6C1-4119-822C-500D3A3E0FD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DashBoard!$A$20:$B$20</c15:sqref>
                        </c15:formulaRef>
                      </c:ext>
                    </c:extLst>
                    <c:strCache>
                      <c:ptCount val="2"/>
                      <c:pt idx="0">
                        <c:v>2024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DashBoard!$C$20:$N$20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6C1-4119-822C-500D3A3E0FDC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DashBoard!$A$22:$B$22</c15:sqref>
                        </c15:formulaRef>
                      </c:ext>
                    </c:extLst>
                    <c:strCache>
                      <c:ptCount val="2"/>
                      <c:pt idx="0">
                        <c:v>2025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DashBoard!$C$22:$N$22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6C1-4119-822C-500D3A3E0FDC}"/>
                  </c:ext>
                </c:extLst>
              </c15:ser>
            </c15:filteredLineSeries>
            <c15:filteredLine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DashBoard!$A$24:$B$24</c15:sqref>
                        </c15:formulaRef>
                      </c:ext>
                    </c:extLst>
                    <c:strCache>
                      <c:ptCount val="2"/>
                      <c:pt idx="0">
                        <c:v>2026</c:v>
                      </c:pt>
                      <c:pt idx="1">
                        <c:v>Geração por Módulo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DashBoard!$C$24:$N$24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6C1-4119-822C-500D3A3E0FDC}"/>
                  </c:ext>
                </c:extLst>
              </c15:ser>
            </c15:filteredLineSeries>
          </c:ext>
        </c:extLst>
      </c:lineChart>
      <c:catAx>
        <c:axId val="99344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0195743"/>
        <c:crosses val="autoZero"/>
        <c:auto val="1"/>
        <c:lblAlgn val="ctr"/>
        <c:lblOffset val="100"/>
        <c:noMultiLvlLbl val="0"/>
      </c:catAx>
      <c:valAx>
        <c:axId val="9601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3443823"/>
        <c:crosses val="autoZero"/>
        <c:crossBetween val="between"/>
      </c:valAx>
      <c:valAx>
        <c:axId val="95655473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9689839"/>
        <c:crosses val="max"/>
        <c:crossBetween val="between"/>
      </c:valAx>
      <c:catAx>
        <c:axId val="959689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5547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Grafico</a:t>
            </a:r>
            <a:r>
              <a:rPr lang="pt-BR" baseline="0"/>
              <a:t> Efetividade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DashBoard!$P$4</c:f>
              <c:strCache>
                <c:ptCount val="1"/>
                <c:pt idx="0">
                  <c:v>Efetividade Portal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DashBoard!$Q$5:$Q$24</c15:sqref>
                  </c15:fullRef>
                </c:ext>
              </c:extLst>
              <c:f>(DashBoard!$Q$5,DashBoard!$Q$7,DashBoard!$Q$9,DashBoard!$Q$11)</c:f>
              <c:strCache>
                <c:ptCount val="4"/>
                <c:pt idx="0">
                  <c:v>Total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DashBoard!$P$5:$P$24</c15:sqref>
                  </c15:fullRef>
                </c:ext>
              </c:extLst>
              <c:f>(DashBoard!$P$5,DashBoard!$P$7,DashBoard!$P$9,DashBoard!$P$11)</c:f>
              <c:numCache>
                <c:formatCode>0.00%</c:formatCode>
                <c:ptCount val="4"/>
                <c:pt idx="0">
                  <c:v>0.54720679516497872</c:v>
                </c:pt>
                <c:pt idx="1">
                  <c:v>0</c:v>
                </c:pt>
                <c:pt idx="2">
                  <c:v>0</c:v>
                </c:pt>
                <c:pt idx="3" formatCode="0%">
                  <c:v>0.54720679516497872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BEE-B31C-C3259AE8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754768"/>
        <c:axId val="1307077296"/>
      </c:barChart>
      <c:catAx>
        <c:axId val="1241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7077296"/>
        <c:crosses val="autoZero"/>
        <c:auto val="1"/>
        <c:lblAlgn val="ctr"/>
        <c:lblOffset val="100"/>
        <c:noMultiLvlLbl val="0"/>
      </c:catAx>
      <c:valAx>
        <c:axId val="13070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5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542925</xdr:colOff>
      <xdr:row>20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C5A301-9A65-441F-AE29-CCC2431CF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542925</xdr:colOff>
      <xdr:row>0</xdr:row>
      <xdr:rowOff>0</xdr:rowOff>
    </xdr:from>
    <xdr:to>
      <xdr:col>20</xdr:col>
      <xdr:colOff>180975</xdr:colOff>
      <xdr:row>18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9D7FCD-0574-4F5A-B3AD-FC57FE0F2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6A37992-8285-4313-B98B-B94EAEE77102}" autoFormatId="16" applyNumberFormats="0" applyBorderFormats="0" applyFontFormats="0" applyPatternFormats="0" applyAlignmentFormats="0" applyWidthHeightFormats="0">
  <queryTableRefresh nextId="8">
    <queryTableFields count="7">
      <queryTableField id="1" name="nº" tableColumnId="1"/>
      <queryTableField id="2" name="Cliente" tableColumnId="2"/>
      <queryTableField id="3" name="N° Projeto" tableColumnId="3"/>
      <queryTableField id="4" name="N° OS" tableColumnId="4"/>
      <queryTableField id="5" name="Endereço" tableColumnId="5"/>
      <queryTableField id="6" name="Telefone:" tableColumnId="6"/>
      <queryTableField id="7" name="Email" tableColumnId="7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38410F-EBC3-4F6F-A659-799DEF41D6BF}" name="Tabela14" displayName="Tabela14" ref="A1:K130" headerRowDxfId="541" dataDxfId="539" totalsRowDxfId="537" headerRowBorderDxfId="540" tableBorderDxfId="538" totalsRowBorderDxfId="536">
  <autoFilter ref="A1:K130" xr:uid="{6AF10B00-43C2-47DF-9EED-157A8E03104A}"/>
  <sortState xmlns:xlrd2="http://schemas.microsoft.com/office/spreadsheetml/2017/richdata2" ref="A2:J124">
    <sortCondition ref="A1:A124"/>
  </sortState>
  <tableColumns count="11">
    <tableColumn id="1" xr3:uid="{CE2BDB80-51C7-419E-940B-69E87205E8AC}" name="nº" totalsRowLabel="Total" dataDxfId="535" totalsRowDxfId="534"/>
    <tableColumn id="2" xr3:uid="{4B7D44A6-1E02-495C-B331-F8D49ED5DD43}" name="Cliente" dataDxfId="533" totalsRowDxfId="532"/>
    <tableColumn id="11" xr3:uid="{9E1035A7-2545-4C36-846E-0FCA2C97E9D6}" name="Lista de projetos" dataDxfId="531" totalsRowDxfId="530"/>
    <tableColumn id="3" xr3:uid="{F3762A30-5B6B-48B9-88E2-962FB94AB4C1}" name="Nº de módulos " dataDxfId="529" totalsRowDxfId="528"/>
    <tableColumn id="4" xr3:uid="{E16AADF9-7EC3-4A1F-8A09-54B6527FF0B4}" name="Pot.do módulo" totalsRowFunction="sum" dataDxfId="527" totalsRowDxfId="526"/>
    <tableColumn id="5" xr3:uid="{41F39704-5023-498C-AD66-0F7EDFF62F54}" name="Potência" dataDxfId="525" totalsRowDxfId="524">
      <calculatedColumnFormula>Tabela14[[#This Row],[Pot.do módulo]]*Tabela14[[#This Row],[Nº de módulos ]]/1000</calculatedColumnFormula>
    </tableColumn>
    <tableColumn id="6" xr3:uid="{0BF299E3-BCC3-4BD6-B338-ABE0F07740DF}" name="Atualizada" dataDxfId="523" totalsRowDxfId="522"/>
    <tableColumn id="7" xr3:uid="{9A0F4113-E1B8-4B2E-98D6-B44D4E597C96}" name="Consolidadas" dataDxfId="521" totalsRowDxfId="520"/>
    <tableColumn id="8" xr3:uid="{8E5DF8EA-C3C9-402E-B48C-D1797C47D687}" name="Qtd Inversores" dataDxfId="519" totalsRowDxfId="518"/>
    <tableColumn id="9" xr3:uid="{749EBDCC-BDD3-4E53-B331-424BE3D1A94A}" name="Potencia inversores" dataDxfId="517" totalsRowDxfId="516"/>
    <tableColumn id="10" xr3:uid="{FDF4D9CA-DF08-4CAB-9B57-B5119FC6188E}" name="N° OS E PT" dataDxfId="515" totalsRowDxfId="514"/>
  </tableColumns>
  <tableStyleInfo name="TableStyleMedium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3B7D6-EDC6-4EC7-89C8-07C88B384BE4}" name="Tabela1" displayName="Tabela1" ref="A1:D124" totalsRowShown="0" headerRowDxfId="45" dataDxfId="43" headerRowBorderDxfId="44" tableBorderDxfId="42" totalsRowBorderDxfId="41">
  <autoFilter ref="A1:D124" xr:uid="{74FB3252-83E3-4FFC-82E9-AFB40ED574BF}"/>
  <sortState xmlns:xlrd2="http://schemas.microsoft.com/office/spreadsheetml/2017/richdata2" ref="A2:D82">
    <sortCondition ref="A1:A82"/>
  </sortState>
  <tableColumns count="4">
    <tableColumn id="7" xr3:uid="{48FE0970-0B9D-4AEB-9511-B2BD7A5D0593}" name="ID" dataDxfId="40"/>
    <tableColumn id="1" xr3:uid="{6FAE0CCC-1F26-4525-9F88-6A9B6BCE306F}" name="Cliente" dataDxfId="39"/>
    <tableColumn id="2" xr3:uid="{0E16DAFF-FE2A-41C6-98DA-E7FFFCD35F53}" name="SSID" dataDxfId="38"/>
    <tableColumn id="3" xr3:uid="{F0BF5AB4-680B-41BF-AA80-E1E559A6A121}" name="SENHA" dataDxfId="3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5D78DC5-7EE7-4966-8E51-504F35F7C847}" name="ListaClientes" displayName="ListaClientes" ref="A1:G130" tableType="queryTable" totalsRowShown="0">
  <autoFilter ref="A1:G130" xr:uid="{25273FF1-B0D6-421C-BFDD-42CD6985791A}"/>
  <tableColumns count="7">
    <tableColumn id="1" xr3:uid="{2239CFBF-0AE6-44D4-8ECD-8227ADA98863}" uniqueName="1" name="nº" queryTableFieldId="1"/>
    <tableColumn id="2" xr3:uid="{F83C2513-4378-44EA-97C7-106DB664384C}" uniqueName="2" name="Cliente" queryTableFieldId="2" dataDxfId="36"/>
    <tableColumn id="3" xr3:uid="{D09E715A-CAB2-48AD-9990-4DC04C6896D5}" uniqueName="3" name="N° Projeto" queryTableFieldId="3"/>
    <tableColumn id="4" xr3:uid="{93285AAF-5974-4D7C-8055-34507B196627}" uniqueName="4" name="N° OS" queryTableFieldId="4"/>
    <tableColumn id="5" xr3:uid="{3D50E2FD-B7A8-4E1A-8620-731CBBFE0973}" uniqueName="5" name="Endereço" queryTableFieldId="5" dataDxfId="35"/>
    <tableColumn id="6" xr3:uid="{2E87F574-65D3-4B00-A172-359698CED03E}" uniqueName="6" name="Telefone:" queryTableFieldId="6" dataDxfId="34"/>
    <tableColumn id="7" xr3:uid="{9F69B912-0DF8-4791-BE30-C63F0DEF4B0E}" uniqueName="7" name="Email" queryTableFieldId="7" dataDxfId="33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4F11D5-DF17-493F-A683-6D2AB40D1FE4}" name="Tabela8" displayName="Tabela8" ref="A1:E118" totalsRowShown="0" headerRowDxfId="29" headerRowBorderDxfId="28" tableBorderDxfId="27" totalsRowBorderDxfId="26">
  <autoFilter ref="A1:E118" xr:uid="{D0BBD9F8-AFFA-424D-A83E-96C957312E4D}"/>
  <sortState xmlns:xlrd2="http://schemas.microsoft.com/office/spreadsheetml/2017/richdata2" ref="A2:E99">
    <sortCondition ref="A1:A99"/>
  </sortState>
  <tableColumns count="5">
    <tableColumn id="1" xr3:uid="{291F6100-7AA8-4952-B469-BE4BE7E8C277}" name="nº" dataDxfId="25"/>
    <tableColumn id="2" xr3:uid="{D91F9E78-DE16-4DC6-8563-F88B91EDD06A}" name="Cliente" dataDxfId="24"/>
    <tableColumn id="3" xr3:uid="{987314C2-B6B3-4BFF-BE37-0DC38D5365C4}" name="DATA ULTIMA" dataDxfId="23"/>
    <tableColumn id="4" xr3:uid="{0D7601A4-13B8-42B3-9519-FFFB812AA336}" name="PROGRAMADA" dataDxfId="22">
      <calculatedColumnFormula>IF(Tabela8[[#This Row],[TEMPO (MESES)]]="","",IF(Tabela8[[#This Row],[DATA ULTIMA]] ="", "",Tabela8[[#This Row],[DATA ULTIMA]]+(Tabela8[[#This Row],[TEMPO (MESES)]]*30.45)))</calculatedColumnFormula>
    </tableColumn>
    <tableColumn id="5" xr3:uid="{AA0A48D9-99C1-4787-ADD5-DC3B3FD368C0}" name="TEMPO (MESES)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9FC8008-74D4-4E50-99F0-C92C4B716A49}" name="Tabela12" displayName="Tabela12" ref="A1:G78" totalsRowShown="0" headerRowDxfId="20" dataDxfId="18" headerRowBorderDxfId="19" tableBorderDxfId="17" totalsRowBorderDxfId="16">
  <autoFilter ref="A1:G78" xr:uid="{B3BBFF51-C443-455B-A1D4-E46275206559}"/>
  <tableColumns count="7">
    <tableColumn id="1" xr3:uid="{3E0C0119-BB23-4173-A3E0-9BDCFA6D07FE}" name="Nº" dataDxfId="15"/>
    <tableColumn id="2" xr3:uid="{9ADB03B8-5B6F-4E01-8108-E7B36639BB90}" name="Nome da central elétrica" dataDxfId="14"/>
    <tableColumn id="3" xr3:uid="{5E1F57EB-EA71-4442-9ED7-3B79584FA3E6}" name="Nome de equipamento" dataDxfId="13"/>
    <tableColumn id="4" xr3:uid="{3DE1E978-282E-4071-9C38-26929A7D1DD8}" name="Tipo do equipamento" dataDxfId="12"/>
    <tableColumn id="5" xr3:uid="{5B980608-82AC-4048-829D-6C0A5BA54D82}" name="Número da versão do software" dataDxfId="11"/>
    <tableColumn id="6" xr3:uid="{87D494A9-BECE-4696-9107-88374621B618}" name="Número de versão da tabela de pontos" dataDxfId="10"/>
    <tableColumn id="7" xr3:uid="{928E8388-A52A-4F62-BA12-569BAC4EACEB}" name="Número SN" dataDxfId="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98570D-AEF8-4CBD-9E08-2B5F5BA1A8B0}" name="Tabela10" displayName="Tabela10" ref="A1:D105" totalsRowShown="0" headerRowDxfId="8" dataDxfId="6" headerRowBorderDxfId="7" tableBorderDxfId="5" totalsRowBorderDxfId="4">
  <autoFilter ref="A1:D105" xr:uid="{B7FDDAF9-2AC0-48DF-9D29-B386031AB502}"/>
  <sortState xmlns:xlrd2="http://schemas.microsoft.com/office/spreadsheetml/2017/richdata2" ref="A2:D105">
    <sortCondition ref="D1:D105"/>
  </sortState>
  <tableColumns count="4">
    <tableColumn id="1" xr3:uid="{FA3563A1-1B41-4F13-9161-E8C8175A925F}" name="Mês" dataDxfId="3"/>
    <tableColumn id="2" xr3:uid="{71BAE5CC-1C70-4AB6-AFA0-25DB41F2A298}" name="Portal" dataDxfId="2"/>
    <tableColumn id="3" xr3:uid="{0EC45B3B-C1BA-42BC-B525-042AF3E32785}" name="previsto" dataDxfId="1"/>
    <tableColumn id="4" xr3:uid="{CBD8B3DD-76F2-46FB-A6E2-E58A641CA2FF}" name="Relação" dataDxfId="0">
      <calculatedColumnFormula>B2/C2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A45B4F6-2082-436E-98A8-F06FD98C6E00}" name="Tabela15" displayName="Tabela15" ref="A1:B1048576" totalsRowShown="0">
  <autoFilter ref="A1:B1048576" xr:uid="{9224F348-059A-4849-B733-BA72823041DB}"/>
  <tableColumns count="2">
    <tableColumn id="1" xr3:uid="{1856A50D-3E82-46CA-B8E2-93F17DA9590E}" name="Cliente"/>
    <tableColumn id="2" xr3:uid="{3BB5F2C6-4822-4E2E-8B35-DBCFE1B8CB0D}" name="Numero de proje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2362E9-147B-4245-B064-5A7CB850761D}" name="Tabela9" displayName="Tabela9" ref="A1:G49" totalsRowShown="0" headerRowDxfId="513" dataDxfId="512">
  <autoFilter ref="A1:G49" xr:uid="{8C0CF9CA-A71A-4A0A-A046-43643115A004}"/>
  <sortState xmlns:xlrd2="http://schemas.microsoft.com/office/spreadsheetml/2017/richdata2" ref="A2:G49">
    <sortCondition ref="A1:A49"/>
  </sortState>
  <tableColumns count="7">
    <tableColumn id="1" xr3:uid="{0D3F6BD3-4A56-4508-B5FD-E13F00EF5468}" name="Login" dataDxfId="511"/>
    <tableColumn id="2" xr3:uid="{14B0E004-8655-478F-A23D-57841CD744F1}" name="E-mail" dataDxfId="510"/>
    <tableColumn id="3" xr3:uid="{67868008-5F8E-48C5-AB7E-7786226C7C19}" name="Seriais" dataDxfId="509"/>
    <tableColumn id="4" xr3:uid="{170F6C3C-2AF7-4E20-B587-2BB314D01374}" name="Seriais2" dataDxfId="508"/>
    <tableColumn id="5" xr3:uid="{8747FC34-9719-4BD6-9255-06A12B5B0D57}" name="Potencia" dataDxfId="507"/>
    <tableColumn id="6" xr3:uid="{915E1D96-4B99-48DF-8254-8747CA59EF0D}" name="Migração" dataDxfId="506"/>
    <tableColumn id="7" xr3:uid="{BF786E15-6F0E-49E6-B0FA-7CDF79CC58D0}" name="Envio" dataDxfId="50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944FA7-2B9D-497D-9307-56C7C344D152}" name="Tabela2" displayName="Tabela2" ref="A1:D140" totalsRowShown="0" headerRowDxfId="504" dataDxfId="503">
  <autoFilter ref="A1:D140" xr:uid="{B03BFCC7-9215-4846-A4A7-88F3CB14F4D5}"/>
  <tableColumns count="4">
    <tableColumn id="4" xr3:uid="{02D923D8-3F22-470C-96BD-5E87AF447EF7}" name="ID" dataDxfId="502"/>
    <tableColumn id="1" xr3:uid="{EB822287-3FDE-422A-91AE-AAB08E4AC17D}" name="Cliente" dataDxfId="501"/>
    <tableColumn id="2" xr3:uid="{93991643-5D6A-4A96-9784-0FBCE909BBF8}" name="CPF/CNPJ" dataDxfId="500"/>
    <tableColumn id="3" xr3:uid="{C75B8F84-BF4C-4373-99A8-C049F107BED9}" name="Seu Código" dataDxfId="49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307B71-D25E-480D-9D65-0783DAD95836}" name="Tabela5" displayName="Tabela5" ref="A1:DT109" totalsRowShown="0" headerRowDxfId="498" dataDxfId="497">
  <autoFilter ref="A1:DT109" xr:uid="{2C993FA3-A240-4FB6-B956-CA422A700709}"/>
  <tableColumns count="124">
    <tableColumn id="1" xr3:uid="{46792CF8-0692-435A-9635-41AD17CBABE6}" name="Mês" dataDxfId="496"/>
    <tableColumn id="2" xr3:uid="{E250FCB1-814A-482C-9254-0D06C3D7681B}" name="Marlon Colovini" dataDxfId="495"/>
    <tableColumn id="3" xr3:uid="{471C3625-81F8-4918-B87B-6D838E579F54}" name="Mara Barichello" dataDxfId="494"/>
    <tableColumn id="4" xr3:uid="{ED87A0F6-1D83-4AA2-89D1-A0F8358C6B61}" name="Jandira Dutra" dataDxfId="493"/>
    <tableColumn id="5" xr3:uid="{B7CA4525-9267-4BD8-BA0D-704E61DEE19B}" name="Luiz Fernando Kruger" dataDxfId="492"/>
    <tableColumn id="6" xr3:uid="{98B3FB9A-787A-4184-9178-F99B07308040}" name="Paulo Bohn" dataDxfId="491"/>
    <tableColumn id="7" xr3:uid="{695871B2-ACD5-40D4-A152-4B8FAD3B23F7}" name="Analia (Clodoaldo Entre-Ijuis)" dataDxfId="490"/>
    <tableColumn id="8" xr3:uid="{177572D4-21FC-47DC-BF02-0F9D072D76B8}" name="Biroh" dataDxfId="489"/>
    <tableColumn id="9" xr3:uid="{86288900-7285-4903-8903-5434C15B2070}" name="Gelson Posser" dataDxfId="488"/>
    <tableColumn id="10" xr3:uid="{B830459A-2E74-4E23-9734-9EF208E85E44}" name="Supermercado Caryone" dataDxfId="487"/>
    <tableColumn id="11" xr3:uid="{3170A2E9-E1DB-4A8D-8752-C9ADF1862D55}" name="Ernani Minetto" dataDxfId="486"/>
    <tableColumn id="12" xr3:uid="{F856E0B5-ABFA-4503-BD60-47070DD561C4}" name="Jair Moscon" dataDxfId="485"/>
    <tableColumn id="13" xr3:uid="{A3DA5BAD-E05C-4499-9CA9-99722245863A}" name="Fabio Milke" dataDxfId="484"/>
    <tableColumn id="14" xr3:uid="{AE47C6C3-2015-4031-AD2E-722B29136C38}" name="Piaia" dataDxfId="483"/>
    <tableColumn id="15" xr3:uid="{EAD2D89B-22EB-401F-B4CF-6453D4BF4381}" name="Osmar Veronese" dataDxfId="482"/>
    <tableColumn id="16" xr3:uid="{E9CA9A83-4083-4170-9786-502B83307F3B}" name="José Luiz Moraes" dataDxfId="481"/>
    <tableColumn id="17" xr3:uid="{03A9A11D-E6AF-44F6-9F31-F2CFF56B9587}" name="Supermercado Cripy" dataDxfId="480"/>
    <tableColumn id="18" xr3:uid="{DDEF047C-45AD-4C6C-AB03-5B088ECCE85A}" name="Gláucio Lipski (Giruá)" dataDxfId="479"/>
    <tableColumn id="19" xr3:uid="{1514122F-2902-4CD2-8041-6FC033B2A8CA}" name="Contri" dataDxfId="478"/>
    <tableColumn id="20" xr3:uid="{6F5CDE16-77FA-46F9-8CAD-0490DA7407A3}" name="Cleci Rubi" dataDxfId="477"/>
    <tableColumn id="21" xr3:uid="{71DCC38D-E140-4E3F-AD14-B3B517DB68EA}" name="Betine Rost" dataDxfId="476"/>
    <tableColumn id="22" xr3:uid="{E8C45057-9C2E-4F96-9395-3CFCC62528D0}" name="Robinson Fetter" dataDxfId="475"/>
    <tableColumn id="23" xr3:uid="{44778275-41AE-4250-9D4D-9EAA1087F670}" name="Fabio De Moura" dataDxfId="474"/>
    <tableColumn id="24" xr3:uid="{5F879AA4-DA67-4AC6-BB3B-E3E189E55198}" name="Rochele Santos Moraes" dataDxfId="473"/>
    <tableColumn id="25" xr3:uid="{DF76AE3D-214D-46B8-83BA-84F2BDD3C4F9}" name="Auto Posto Kairã" dataDxfId="472"/>
    <tableColumn id="26" xr3:uid="{F49FEA01-7690-409C-A6D6-08541A37D930}" name="Erno Schiefelbain" dataDxfId="471"/>
    <tableColumn id="27" xr3:uid="{6CF38035-3867-4B29-A513-D28E142E8437}" name="José Paulo Backes" dataDxfId="470"/>
    <tableColumn id="28" xr3:uid="{F08744E9-AC3A-49B6-8107-98DEADBD76C2}" name="Gelso Tofolo" dataDxfId="469"/>
    <tableColumn id="29" xr3:uid="{EFAD6E7B-6094-44EC-BB16-B9DDB59CB1BE}" name="Diamantino" dataDxfId="468"/>
    <tableColumn id="30" xr3:uid="{C074974B-880E-4062-A2D3-4FE5200402C2}" name="Mercado Bueno" dataDxfId="467"/>
    <tableColumn id="31" xr3:uid="{C2901660-5B8A-44AE-B954-351485A44CB5}" name="Daniela Donadel Massalai" dataDxfId="466"/>
    <tableColumn id="32" xr3:uid="{55C5E034-A232-449B-B847-CEAF8B3CA12B}" name="Comercio De Moto Peças Irmãos Guarani Ltda" dataDxfId="465"/>
    <tableColumn id="33" xr3:uid="{C48CC46E-399C-4CF1-BA4C-5F4DE11ED3B8}" name="Mauricio Luis Lunardi" dataDxfId="464"/>
    <tableColumn id="34" xr3:uid="{1BB15307-8B6E-4551-8EA7-C3E9DCC15EA8}" name="Rosa Maria Restle Radunz" dataDxfId="463"/>
    <tableColumn id="35" xr3:uid="{4BA770FE-0F81-4F77-9FA2-FD4AE41E5491}" name="Ivo Amaral De Oliveira" dataDxfId="462"/>
    <tableColumn id="36" xr3:uid="{BC48CDB2-1D45-465F-9681-F0C920CC386C}" name="Silvio Robert Lemos Avila" dataDxfId="461"/>
    <tableColumn id="37" xr3:uid="{EFF6D0E6-6151-4861-A2B0-3E931507B08F}" name="Eldo Rost" dataDxfId="460"/>
    <tableColumn id="38" xr3:uid="{5E84817C-4CE3-40BC-A7EE-B1CD1FF49381}" name="Padaria Avenida" dataDxfId="459"/>
    <tableColumn id="39" xr3:uid="{AD086960-BE43-424A-8306-5B9767FBF204}" name="Cristiano Anshau" dataDxfId="458"/>
    <tableColumn id="40" xr3:uid="{24CEA06F-C727-4C51-A9FE-3D1AA992AC2A}" name="Luciana Claudete Meirelles Correa" dataDxfId="457"/>
    <tableColumn id="41" xr3:uid="{F97F71CC-732F-42A1-815C-7DA6E6E119B0}" name="Marcio Jose Siqueira" dataDxfId="456"/>
    <tableColumn id="42" xr3:uid="{1E576320-B850-4D4E-8357-12CF87780E14}" name="Marcos Rogerio Kessler" dataDxfId="455"/>
    <tableColumn id="43" xr3:uid="{52888CF4-B333-4A62-9AC8-90854DA1F87F}" name="Aabb" dataDxfId="454"/>
    <tableColumn id="44" xr3:uid="{4C108791-5A18-4D66-9D99-C75353357A59}" name="Wanda Burkard" dataDxfId="453"/>
    <tableColumn id="45" xr3:uid="{CF95AC36-B079-444F-8DEA-E5F0092EC7C4}" name="Silvio Robert Lemos Avila Me" dataDxfId="452"/>
    <tableColumn id="46" xr3:uid="{78E7D0AE-EE45-424F-82AA-2579BE2669FB}" name="Carmelo" dataDxfId="451"/>
    <tableColumn id="47" xr3:uid="{14F4653F-C90A-4552-9C7D-D849057C7C97}" name="Antonio Dal Forno" dataDxfId="450"/>
    <tableColumn id="48" xr3:uid="{A48B63C2-0A5A-47DA-9254-F4BE6412041C}" name="Marisane Paulus" dataDxfId="449"/>
    <tableColumn id="49" xr3:uid="{7F6021E1-5DFE-463B-81E0-4D06F181BCF5}" name="Segatto Ceretta Ltda" dataDxfId="448"/>
    <tableColumn id="50" xr3:uid="{97947CA9-FB65-441E-A445-5705676CFC67}" name="Apae" dataDxfId="447"/>
    <tableColumn id="51" xr3:uid="{5804923F-80B2-4F5A-8F57-2E5649F162CD}" name="Cássio Burin" dataDxfId="446"/>
    <tableColumn id="52" xr3:uid="{8A8A16BC-7BF9-4176-B4C0-785666933901}" name="Patrick Kristoschek Da Silva" dataDxfId="445"/>
    <tableColumn id="53" xr3:uid="{F82C909E-9D96-4E77-A40E-1BE80BFE03E2}" name="Silvio Robert Ávila - (Valmir)" dataDxfId="444"/>
    <tableColumn id="54" xr3:uid="{62810A0C-34C8-4409-B3D7-6B49CC500191}" name="Zederson Jose Della Flora" dataDxfId="443"/>
    <tableColumn id="55" xr3:uid="{01E9692C-CB7C-4A4D-BD0D-810293931CCC}" name="Carlos Walmir Larsão Rolim" dataDxfId="442"/>
    <tableColumn id="56" xr3:uid="{E95A4A7B-BD4B-4533-BE19-0A39B7DCDA61}" name="Danieli Missio" dataDxfId="441"/>
    <tableColumn id="57" xr3:uid="{FBB1D219-DB5D-485C-A8C5-E32B9D3D925A}" name="José Vasconcellos" dataDxfId="440"/>
    <tableColumn id="58" xr3:uid="{06411C4D-40A4-4FBB-BDBE-B985BAD1676C}" name="Linho Lev Alimentos" dataDxfId="439"/>
    <tableColumn id="59" xr3:uid="{BE548509-2F9A-4980-99FA-23B56981678C}" name="Ernani Czapla" dataDxfId="438"/>
    <tableColumn id="60" xr3:uid="{F7887206-A059-40C5-87AD-69A2D2A7B5AC}" name="Valesca Da Luz" dataDxfId="437"/>
    <tableColumn id="61" xr3:uid="{1A3EEE42-845B-40A3-80F9-1BB5C8AD2B61}" name="Olavo Mildner" dataDxfId="436"/>
    <tableColumn id="62" xr3:uid="{7044E3EB-B996-4AF1-B3B4-22420444F199}" name="Dilnei Rohled" dataDxfId="435"/>
    <tableColumn id="63" xr3:uid="{41DD33DE-62A8-456D-89C6-441002FABCF1}" name="Shaiana Signorini" dataDxfId="434"/>
    <tableColumn id="64" xr3:uid="{C164C077-0214-4937-9DCB-FB82FC0904DF}" name="Fonse Atacado" dataDxfId="433"/>
    <tableColumn id="65" xr3:uid="{C98CCED9-54A0-4023-9906-6AB7BC896841}" name="Comercial De Alimentos" dataDxfId="432"/>
    <tableColumn id="66" xr3:uid="{613542B8-CF67-450B-A65D-AD5BA5BCFCA0}" name="Ivone Kasburg Serralheria" dataDxfId="431"/>
    <tableColumn id="67" xr3:uid="{7AC879E6-D47C-4D46-B95A-3E3B079084B3}" name="Mercado Ceretta" dataDxfId="430"/>
    <tableColumn id="68" xr3:uid="{03012FA7-FB16-47E7-A060-06E2C27DC8FA}" name="Antonio Carlos Dos Santos Pereira" dataDxfId="429"/>
    <tableColumn id="69" xr3:uid="{75A1E00A-CEFA-4B57-8EEA-E0A12EA7CB11}" name="Volnei Lemos Avila - Me" dataDxfId="428"/>
    <tableColumn id="70" xr3:uid="{E7FF19EF-01F0-4A4E-85A0-4A68332D3822}" name="Silvana Meneghini" dataDxfId="427"/>
    <tableColumn id="71" xr3:uid="{10DF3F42-8AA3-4894-B71A-C284E827830E}" name="Eficaz Engenharia Ltda" dataDxfId="426"/>
    <tableColumn id="72" xr3:uid="{4140AAE8-D76A-4361-A845-D53B45F4CF6D}" name="Tania Regina Schmaltz" dataDxfId="425"/>
    <tableColumn id="73" xr3:uid="{CC49DD38-004B-42B8-908B-4098BF78AC86}" name="Camila Ceretta Segatto" dataDxfId="424"/>
    <tableColumn id="74" xr3:uid="{23CB1285-FA83-4A3B-B703-84E8780D413F}" name="Vagner Ribas Dos Santos" dataDxfId="423"/>
    <tableColumn id="75" xr3:uid="{D6C35F04-D6D5-498E-AE5C-3FA022255EEC}" name="Claudio Alfredo Konrat" dataDxfId="422"/>
    <tableColumn id="76" xr3:uid="{FBFAB9F7-F145-4AC1-8EE5-4F527CAE8F09}" name="Paulo Cesar Da Rosa (Residencial)" dataDxfId="421"/>
    <tableColumn id="77" xr3:uid="{F9153C28-64B0-4248-8A17-47F2198F5B47}" name="Paulo Cesar Da Rosa (Comercial)" dataDxfId="420"/>
    <tableColumn id="78" xr3:uid="{4CAB63C7-718A-43A5-B947-B032E7211D0C}" name="Geselda Schirmer (Fabiano)" dataDxfId="419"/>
    <tableColumn id="79" xr3:uid="{3C4A86AE-68E5-43A0-B406-FF4D5D907A2F}" name="Edson Seibt" dataDxfId="418"/>
    <tableColumn id="80" xr3:uid="{EA810B72-516A-4F5D-B120-8ABED43479EF}" name="Deisi Raquel Volz" dataDxfId="417"/>
    <tableColumn id="81" xr3:uid="{93B7004C-3F80-4DE2-8319-C227C60D24A5}" name="Partricia Seibt" dataDxfId="416"/>
    <tableColumn id="82" xr3:uid="{675E1521-C25B-49AC-A5C2-390AE68B4DF9}" name="Carlos Alberto Catellan" dataDxfId="415"/>
    <tableColumn id="83" xr3:uid="{4EA50534-AD8C-4FEB-B343-72A521F91F59}" name="Emerson Fonseca Rodrigues" dataDxfId="414"/>
    <tableColumn id="84" xr3:uid="{86FE58A7-0074-4B4C-BA67-BD097443146B}" name="Fernanda Schubert Bidel" dataDxfId="413"/>
    <tableColumn id="85" xr3:uid="{58F5B104-CC35-41FC-A6D8-63DC327864D6}" name="Paulo Da Silva Lima" dataDxfId="412"/>
    <tableColumn id="86" xr3:uid="{C904D905-5603-4394-ACF9-EB374938F8D6}" name="Mario Rossi" dataDxfId="411"/>
    <tableColumn id="87" xr3:uid="{D892946C-48F8-4DBE-A4AD-D56EBA0BCF8A}" name="Jose Nowicki Mustafa (Residência)" dataDxfId="410"/>
    <tableColumn id="88" xr3:uid="{57298635-AB52-415B-AABD-27A029DCC811}" name="Jose Nowicki Mustafa (Consultório)" dataDxfId="409"/>
    <tableColumn id="89" xr3:uid="{64207AFA-0B92-4B9E-BBE4-7BF1C68AA3E0}" name="Itamar Ferreira Walter" dataDxfId="408"/>
    <tableColumn id="90" xr3:uid="{26C8D11B-2FEF-4BBE-AA2D-A8B2ED0EB0DB}" name="João Nelson De Oliveira" dataDxfId="407"/>
    <tableColumn id="91" xr3:uid="{8E921B20-73B0-4B9A-AB02-BF7AE9CCC06F}" name="Renice da Silva" dataDxfId="406"/>
    <tableColumn id="92" xr3:uid="{3C55AA10-A27D-4F7A-A1CF-269CCB499C9F}" name="Cesar João Bianchini" dataDxfId="405"/>
    <tableColumn id="93" xr3:uid="{1DB459E1-EAEA-483B-AD9A-DEE2229455CC}" name="Dalton Pereira Martins" dataDxfId="404"/>
    <tableColumn id="94" xr3:uid="{BB6A3DD1-BA5F-49DC-9677-27F4B58CC481}" name="Fruteira e Floricultura Japonesa" dataDxfId="403"/>
    <tableColumn id="95" xr3:uid="{DDE9C575-7988-4435-9DAB-29BB9A7B3A0A}" name="Hamilton Cassel" dataDxfId="402"/>
    <tableColumn id="96" xr3:uid="{BD930FE0-4326-4527-831A-8F60CD4E3513}" name="Marcos Welfer" dataDxfId="401"/>
    <tableColumn id="97" xr3:uid="{0DD8A94D-7FC0-4FCD-BD06-5D05D6FF95E2}" name="Organiza Contábil" dataDxfId="400"/>
    <tableColumn id="98" xr3:uid="{CC3FD9B6-4103-41FB-A2B1-D640985A3133}" name="Tiago Stoll" dataDxfId="399"/>
    <tableColumn id="99" xr3:uid="{77DA8F60-1364-483C-82F7-23DAF6927051}" name="Maria Geneci Thielke" dataDxfId="398"/>
    <tableColumn id="100" xr3:uid="{3F29E789-4FB0-48D3-863B-D8488182E0D1}" name="Super Lar" dataDxfId="397"/>
    <tableColumn id="101" xr3:uid="{F9D77708-BEC0-4912-9EDF-3D5E79F881FC}" name="Marivone Vianna Friedrich" dataDxfId="396"/>
    <tableColumn id="102" xr3:uid="{D452B5B3-6E86-403C-B9FB-A7FF350451A8}" name="Angelo Abramowicz" dataDxfId="395"/>
    <tableColumn id="103" xr3:uid="{556034E5-7768-42D6-AB7F-D2C3D1508D04}" name="Leandro Nunes Mayer" dataDxfId="394"/>
    <tableColumn id="104" xr3:uid="{DB93E861-C6C2-467F-9433-8B05D44146BA}" name="Vilson Streck" dataDxfId="393"/>
    <tableColumn id="105" xr3:uid="{E9C101D0-A817-4E37-A854-412FD8C2A8CD}" name="Carlos Kruger" dataDxfId="392"/>
    <tableColumn id="106" xr3:uid="{1C4E325C-FBDA-4EB0-A704-73106C2E2049}" name="Felipe Heinzmann" dataDxfId="391"/>
    <tableColumn id="107" xr3:uid="{B5F50721-8DCF-41D4-A93B-F1A85F9C4ADD}" name="Lauren Berger Severo" dataDxfId="390"/>
    <tableColumn id="108" xr3:uid="{E1B25056-65FA-4806-B2EE-96DD766FE883}" name="João Pedro Borges Oliveira" dataDxfId="389"/>
    <tableColumn id="109" xr3:uid="{0387BF7D-47C5-4689-BCCE-7B409E38FB47}" name="Jose Americo Dutra Garcia" dataDxfId="388"/>
    <tableColumn id="110" xr3:uid="{F819253D-1F97-4EDB-9D8F-02595DE89735}" name="Fabricio Ricardo Dal Forno" dataDxfId="387"/>
    <tableColumn id="111" xr3:uid="{8C49DB6C-5B4D-4B97-8C9A-0EEAABAD0902}" name="Cleusa Cristine Arance Peixoto" dataDxfId="386"/>
    <tableColumn id="112" xr3:uid="{5657B5C8-19E5-499D-AB00-23576D6AFAD2}" name="Cristiane Do Nascimento Lancheria" dataDxfId="385"/>
    <tableColumn id="113" xr3:uid="{CE2BE402-D601-40CD-98E1-7FD89299E493}" name="Elisandro Medeiros Guedes" dataDxfId="384"/>
    <tableColumn id="114" xr3:uid="{7F2E2FD1-1761-41F5-8094-9C949EE7EA9A}" name="Jair Jose Copetti" dataDxfId="383"/>
    <tableColumn id="115" xr3:uid="{2FA48702-1672-4AA7-9649-01AA9C4079CF}" name="Cris - Sicredi" dataDxfId="382"/>
    <tableColumn id="116" xr3:uid="{D0C7D9B9-30F2-47AB-9BA0-FD134688415F}" name="Tecnodiesel Bombas Injetoras LTDA" dataDxfId="381"/>
    <tableColumn id="117" xr3:uid="{101D28A1-9084-47CB-9918-FF20934346E6}" name="Elétrica Veiga LTDA" dataDxfId="380"/>
    <tableColumn id="118" xr3:uid="{25D4CF62-D155-49D5-B305-CBD2D537978D}" name="João Adão Fucks Da Veiga" dataDxfId="379"/>
    <tableColumn id="119" xr3:uid="{DDF7E44F-7DAB-46F5-90F5-C16DEC47F846}" name="Paula Caroline Veiga De Lima " dataDxfId="378"/>
    <tableColumn id="120" xr3:uid="{7D526B89-C91D-4E6C-AF89-6323E279E85A}" name="Renato Suliman" dataDxfId="377"/>
    <tableColumn id="121" xr3:uid="{941A182F-6127-4B75-BC11-93306C8E3A08}" name="Luis Alberto Voese" dataDxfId="376"/>
    <tableColumn id="122" xr3:uid="{81768E1D-49BC-4F1D-A3B5-B648E27A7902}" name="Eliane Cassol Riewe" dataDxfId="375"/>
    <tableColumn id="123" xr3:uid="{F1F7A9D2-94AD-4567-9813-1A23B398016E}" name="Roberto Donato (Catuípe)" dataDxfId="374"/>
    <tableColumn id="124" xr3:uid="{7E7046EC-DFE7-4692-B32B-0B1CDE6DE91D}" name="Marcelino Moretto" dataDxfId="373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0C50EF-6819-445E-8702-4F4C3AE90746}" name="Tabela6" displayName="Tabela6" ref="A1:CV109" totalsRowShown="0" headerRowDxfId="372" dataDxfId="371">
  <autoFilter ref="A1:CV109" xr:uid="{93E2788E-DDEA-4257-ABB6-9EE359120D0D}"/>
  <tableColumns count="100">
    <tableColumn id="1" xr3:uid="{80E5651E-F57E-4731-8E8E-4033A5406335}" name="Mês" dataDxfId="370"/>
    <tableColumn id="2" xr3:uid="{1F470606-B54A-4CF2-BF38-5335B15340F0}" name="Marlon Colovini" dataDxfId="369"/>
    <tableColumn id="3" xr3:uid="{EA195165-9ED2-435B-A176-1E3D5F5243D2}" name="Mara Barichello" dataDxfId="368"/>
    <tableColumn id="4" xr3:uid="{F8F1E70C-3C15-4BBF-91EC-3BD2958B0DA3}" name="Jandira Dutra" dataDxfId="367"/>
    <tableColumn id="5" xr3:uid="{5662DDE4-D60E-41AF-900D-2FD8B672B4D6}" name="Luiz Fernando Kruger" dataDxfId="366"/>
    <tableColumn id="6" xr3:uid="{5A4AFFB2-1D5D-4B67-B2DE-4F2DAE3104C6}" name="Paulo Bohn" dataDxfId="365"/>
    <tableColumn id="7" xr3:uid="{21A93DCB-C6DB-455D-BEB0-0434E6CF3C79}" name="Analia (Clodoaldo Entre-Ijuis)" dataDxfId="364"/>
    <tableColumn id="8" xr3:uid="{51D9000C-260D-41D6-93C6-9DEE795EF427}" name="Biroh" dataDxfId="363"/>
    <tableColumn id="9" xr3:uid="{7A7D7EAF-0E93-4671-BA51-4AD24AA38F29}" name="Gelson Posser" dataDxfId="362"/>
    <tableColumn id="10" xr3:uid="{DFF3E0DD-B0D9-4971-9EEC-52B1C139743B}" name="Supermercado Caryone" dataDxfId="361"/>
    <tableColumn id="11" xr3:uid="{825FC8DE-7D44-437C-A649-B88202510029}" name="Ernani Minetto" dataDxfId="360"/>
    <tableColumn id="12" xr3:uid="{4ED8EEFD-C570-4AA8-B02D-5E86077393AA}" name="Jair Moscon" dataDxfId="359"/>
    <tableColumn id="13" xr3:uid="{8958D90B-0A6C-4C42-92BF-C4C1DE73E782}" name="Fabio Milke" dataDxfId="358"/>
    <tableColumn id="14" xr3:uid="{F5C1C059-C57C-4D8D-9EE1-CF0A33181E91}" name="Piaia" dataDxfId="357"/>
    <tableColumn id="15" xr3:uid="{E417F983-18FE-4EFB-B65D-DCA452D83C5C}" name="Osmar Veronese" dataDxfId="356"/>
    <tableColumn id="16" xr3:uid="{451D7FFB-E7DE-4A2F-AEC2-11FCB86F8AF9}" name="José Luiz Moraes" dataDxfId="355"/>
    <tableColumn id="17" xr3:uid="{BD3CD7EF-E1AE-4FDA-B1F2-72B41EE7A941}" name="Supermercado Cripy" dataDxfId="354"/>
    <tableColumn id="18" xr3:uid="{8680E7E5-9105-4585-940C-1C47FFCF0C0A}" name="Gláucio Lipski (Giruá)" dataDxfId="353"/>
    <tableColumn id="19" xr3:uid="{78192CE1-EAE1-46E3-B0A2-F44E0CE4BC4A}" name="Contri" dataDxfId="352"/>
    <tableColumn id="20" xr3:uid="{EDAA5B3F-0F24-411A-98DC-ABD7FAA7023C}" name="Cleci Rubi" dataDxfId="351"/>
    <tableColumn id="21" xr3:uid="{C54EDFBC-4A7C-4165-AA25-6E83A53B2BA5}" name="Betine Rost" dataDxfId="350"/>
    <tableColumn id="22" xr3:uid="{8B45CD5A-AD4E-4EB9-BA00-73454808F0FB}" name="Robinson Fetter" dataDxfId="349"/>
    <tableColumn id="23" xr3:uid="{458FD966-E625-4ECC-BAE8-F7F1C2108D26}" name="Fabio De Moura" dataDxfId="348"/>
    <tableColumn id="24" xr3:uid="{7D34A511-10A3-46FD-90EA-7CDCF4D72F19}" name="Rochele Santos Moraes" dataDxfId="347"/>
    <tableColumn id="25" xr3:uid="{046DC55B-A680-43AA-9EFC-1580B1DD6811}" name="Auto Posto Kairã" dataDxfId="346"/>
    <tableColumn id="26" xr3:uid="{F8727A5A-C24C-442F-A6D8-A8F70688BA23}" name="Erno Schiefelbain" dataDxfId="345"/>
    <tableColumn id="27" xr3:uid="{34B38C18-6509-440E-B40A-57BB6538FF9F}" name="José Paulo Backes" dataDxfId="344"/>
    <tableColumn id="28" xr3:uid="{04672B6F-5F56-4A7B-9A66-26AF61486004}" name="Gelso Tofolo" dataDxfId="343"/>
    <tableColumn id="29" xr3:uid="{9068424C-13FE-40B0-A6B0-BA71150DEA2D}" name="Diamantino" dataDxfId="342"/>
    <tableColumn id="30" xr3:uid="{DD3764E8-4855-467B-AAED-5E3CD9F1FC26}" name="Mercado Bueno" dataDxfId="341"/>
    <tableColumn id="31" xr3:uid="{C5BA8352-2991-4DD9-B707-752E60AA45D6}" name="Daniela Donadel Massalai" dataDxfId="340"/>
    <tableColumn id="32" xr3:uid="{1B564FFE-A8DE-4058-9BD0-6BA3695E4B52}" name="Comercio De Moto Peças Irmãos Guarani Ltda" dataDxfId="339"/>
    <tableColumn id="33" xr3:uid="{85800997-3EDF-48DA-A71B-1EAB3AB68A58}" name="Mauricio Luis Lunardi" dataDxfId="338"/>
    <tableColumn id="34" xr3:uid="{674F551D-AEB3-4780-968B-F72CFF1CEA09}" name="Rosa Maria Restle Radunz" dataDxfId="337"/>
    <tableColumn id="35" xr3:uid="{FD5FBFD8-334D-4AD4-B35F-C8669B0D6DB7}" name="Ivo Amaral De Oliveira" dataDxfId="336"/>
    <tableColumn id="36" xr3:uid="{BCD905DE-6E46-43B7-8368-327AE569FE48}" name="Silvio Robert Lemos Avila" dataDxfId="335"/>
    <tableColumn id="37" xr3:uid="{83D21E57-A23F-4CAF-965E-D60D5909BF8B}" name="Eldo Rost" dataDxfId="334"/>
    <tableColumn id="38" xr3:uid="{0E7FC854-A46D-4F45-A068-A48263FF0129}" name="Padaria Avenida" dataDxfId="333"/>
    <tableColumn id="39" xr3:uid="{C497E7F7-4604-4B70-9F95-F6427149A7E3}" name="Cristiano Anshau" dataDxfId="332"/>
    <tableColumn id="40" xr3:uid="{4520292F-F906-45F9-AB0F-41AB43067B7E}" name="Luciana Claudete Meirelles Correa" dataDxfId="331"/>
    <tableColumn id="41" xr3:uid="{410870E0-2740-41BA-8E64-BE84B1A76F82}" name="Marcio Jose Siqueira" dataDxfId="330"/>
    <tableColumn id="42" xr3:uid="{A9E48B2A-E862-4066-8C42-0EE3FB4C9558}" name="Marcos Rogerio Kessler" dataDxfId="329"/>
    <tableColumn id="43" xr3:uid="{D2708365-359D-42EB-9332-A9C3DA3C6DBF}" name="Aabb" dataDxfId="328"/>
    <tableColumn id="44" xr3:uid="{74560AE6-70D2-45E8-BC15-D3D03E3481C7}" name="Wanda Burkard" dataDxfId="327"/>
    <tableColumn id="45" xr3:uid="{7DF64AD0-CC26-4BAB-A8E6-37C92E01E1B8}" name="Silvio Robert Lemos Avila Me" dataDxfId="326"/>
    <tableColumn id="46" xr3:uid="{E09BDBCD-2931-4741-B79C-81E45FB69F78}" name="Carmelo" dataDxfId="325"/>
    <tableColumn id="47" xr3:uid="{4ABBD576-6648-447F-A361-9063E7D8B87B}" name="Antonio Dal Forno" dataDxfId="324"/>
    <tableColumn id="48" xr3:uid="{B8888917-F667-4FF8-88E2-AD51C80B90D4}" name="Marisane Paulus" dataDxfId="323"/>
    <tableColumn id="49" xr3:uid="{85A58D9C-F491-4A3E-98A4-333684A8F570}" name="Segatto Ceretta Ltda" dataDxfId="322"/>
    <tableColumn id="50" xr3:uid="{23B13536-2C5F-4CAB-B684-F66DB5ACCC76}" name="Apae" dataDxfId="321"/>
    <tableColumn id="51" xr3:uid="{C84B73C2-AE3E-4E81-A095-7C2D00D90289}" name="Cássio Burin" dataDxfId="320"/>
    <tableColumn id="52" xr3:uid="{8BB1541C-2F45-42F9-9CFE-B115B748D60E}" name="Patrick Kristoschek Da Silva" dataDxfId="319"/>
    <tableColumn id="53" xr3:uid="{1CC951F3-F277-4A7F-845C-6DE6437116F9}" name="Silvio Robert Ávila - (Valmir)" dataDxfId="318"/>
    <tableColumn id="54" xr3:uid="{A07CFE4F-9A34-4258-906B-4D1F86AAFD98}" name="Zederson Jose Della Flora" dataDxfId="317"/>
    <tableColumn id="55" xr3:uid="{391D6A95-C8CA-4EEB-81A3-13BBC234DC28}" name="Carlos Walmir Larsão Rolim" dataDxfId="316"/>
    <tableColumn id="56" xr3:uid="{06E5F94F-3C79-4341-88A6-C777527EB782}" name="Danieli Missio" dataDxfId="315"/>
    <tableColumn id="57" xr3:uid="{096A3D0D-070C-4906-979F-8B0F28EFF354}" name="José Vasconcellos" dataDxfId="314"/>
    <tableColumn id="58" xr3:uid="{57662205-6089-4BB0-B208-4FFEBD377D76}" name="Linho Lev Alimentos" dataDxfId="313"/>
    <tableColumn id="59" xr3:uid="{D9EB634A-517E-4253-A07C-AFA28F20461F}" name="Ernani Czapla" dataDxfId="312"/>
    <tableColumn id="60" xr3:uid="{AD6DA8BB-6A9B-47A2-8F65-C886D88BAB27}" name="Valesca Da Luz" dataDxfId="311"/>
    <tableColumn id="61" xr3:uid="{7EDCE558-A0CF-4DEB-A878-3C927EE87FB1}" name="Olavo Mildner" dataDxfId="310"/>
    <tableColumn id="62" xr3:uid="{F9FF12D5-4161-476B-AFEF-6BAFA6D9158B}" name="Dilnei Rohled" dataDxfId="309"/>
    <tableColumn id="63" xr3:uid="{8EB8D7D5-F278-4FC9-984A-E632D71DA8D7}" name="Shaiana Signorini" dataDxfId="308"/>
    <tableColumn id="64" xr3:uid="{B2D63C3C-4C30-4444-8D9F-78CD6EF5931A}" name="Fonse Atacado" dataDxfId="307"/>
    <tableColumn id="65" xr3:uid="{2FE90299-0D83-44B7-844B-3B434318354D}" name="Comercial De Alimentos" dataDxfId="306"/>
    <tableColumn id="66" xr3:uid="{4F0BC62D-2D93-4258-903E-CDAD42DB4DC2}" name="Ivone Kasburg Serralheria" dataDxfId="305"/>
    <tableColumn id="67" xr3:uid="{FC51CCE6-3FB9-46C2-AF1C-BB6236F2D5B6}" name="Mercado Ceretta" dataDxfId="304"/>
    <tableColumn id="68" xr3:uid="{EC6E8BBA-BE69-4A24-82C7-769F85977645}" name="Antonio Carlos Dos Santos Pereira" dataDxfId="303"/>
    <tableColumn id="69" xr3:uid="{4BC8C6CF-CA9D-46B1-95D6-9F728A17762D}" name="Volnei Lemos Avila - Me" dataDxfId="302"/>
    <tableColumn id="70" xr3:uid="{28DF5806-80A2-4716-ADB5-69F1668E4AD5}" name="Silvana Meneghini" dataDxfId="301"/>
    <tableColumn id="71" xr3:uid="{2FFE9968-B19B-44A0-A6A5-69019861B6C1}" name="Eficaz Engenharia Ltda" dataDxfId="300"/>
    <tableColumn id="72" xr3:uid="{FB0564A8-F566-4931-840A-B6B52C68564A}" name="Tania Regina Schmaltz" dataDxfId="299"/>
    <tableColumn id="73" xr3:uid="{D8B4481C-A8A7-43DE-B708-8329D1A4C799}" name="Camila Ceretta Segatto" dataDxfId="298"/>
    <tableColumn id="74" xr3:uid="{0E6570E6-4E94-4435-B743-4D0B2BF40B83}" name="Vagner Ribas Dos Santos" dataDxfId="297"/>
    <tableColumn id="75" xr3:uid="{161BF80B-83F2-4F43-86B2-1D43338C1C44}" name="Claudio Alfredo Konrat" dataDxfId="296"/>
    <tableColumn id="76" xr3:uid="{3B2C8165-8AFE-44F9-8805-5819C16C3610}" name="Paulo Cesar Da Rosa (Residencial)" dataDxfId="295"/>
    <tableColumn id="77" xr3:uid="{9A107C3F-8544-4944-99D6-E34BFE035CA6}" name="Paulo Cesar Da Rosa (Comercial)" dataDxfId="294"/>
    <tableColumn id="78" xr3:uid="{3C3CB5E0-ED75-4164-973E-51700000777B}" name="Geselda Schirmer (Fabiano)" dataDxfId="293"/>
    <tableColumn id="79" xr3:uid="{53D36E5F-AA58-403B-81D7-AAF50D933E84}" name="Edson Seibt" dataDxfId="292"/>
    <tableColumn id="80" xr3:uid="{4A1C3F65-1CDC-4344-B2DC-18067C8FAB29}" name="Deisi Raquel Volz" dataDxfId="291"/>
    <tableColumn id="81" xr3:uid="{0E79F9B9-24A1-416F-88D0-82E8BD7E8D1E}" name="Partricia Seibt" dataDxfId="290"/>
    <tableColumn id="82" xr3:uid="{4D1989D1-9925-4EA8-BF72-15DC7FED4E40}" name="Carlos Alberto Catellan" dataDxfId="289"/>
    <tableColumn id="83" xr3:uid="{212380E1-0DED-43B5-B141-7D94C1F60767}" name="Emerson Fonseca Rodrigues" dataDxfId="288"/>
    <tableColumn id="84" xr3:uid="{86AB77B4-AC08-4FC1-A5F4-791DD127D10D}" name="Fernanda Schubert Bidel" dataDxfId="287"/>
    <tableColumn id="85" xr3:uid="{AB50E712-3311-4E2B-AE66-7E5A67471D3D}" name="Paulo Da Silva Lima" dataDxfId="286"/>
    <tableColumn id="86" xr3:uid="{8E76F945-91DD-4E9B-9CE7-3C7AD83E0E55}" name="Mario Rossi" dataDxfId="285"/>
    <tableColumn id="87" xr3:uid="{F01581A8-E008-46CD-A6F4-24675821756C}" name="Jose Nowicki Mustafa (Residência)" dataDxfId="284"/>
    <tableColumn id="88" xr3:uid="{9C8A71F3-A2D5-470B-AE19-AA46E2BD8072}" name="Jose Nowicki Mustafa (Consultório)" dataDxfId="283"/>
    <tableColumn id="89" xr3:uid="{105511B9-282B-4C7B-866D-D2C89FD53000}" name="Itamar Ferreira Walter" dataDxfId="282"/>
    <tableColumn id="90" xr3:uid="{AF998B5C-DD54-412E-92CA-3008B8857DF6}" name="João Nelson De Oliveira" dataDxfId="281"/>
    <tableColumn id="91" xr3:uid="{BCBA9D1B-D0B0-4FE2-BD98-F5901633DD51}" name="Cesar João Bianchini" dataDxfId="280"/>
    <tableColumn id="92" xr3:uid="{8B6129FF-5BD2-4345-AF76-D7C676AC11DC}" name="Dalton Pereira Martins" dataDxfId="279"/>
    <tableColumn id="93" xr3:uid="{1EE6AF83-65BB-4FA6-92CA-F3415D26D190}" name="Fruteira e Floricultura Japonesa" dataDxfId="278"/>
    <tableColumn id="94" xr3:uid="{F6CEE594-1B9F-4ACC-AF50-57C870D601D0}" name="Hamilton Cassel" dataDxfId="277"/>
    <tableColumn id="95" xr3:uid="{C57D160A-6F65-4E21-8F96-CB613032E574}" name="Paulo Welfer" dataDxfId="276"/>
    <tableColumn id="96" xr3:uid="{0AD9EA07-8A10-4D2E-9748-736FC4D20607}" name="Marcos Welfer" dataDxfId="275"/>
    <tableColumn id="97" xr3:uid="{C38249A0-763D-4E24-833C-EF5D07B66F61}" name="Organiza Contábil" dataDxfId="274"/>
    <tableColumn id="98" xr3:uid="{96F38327-5A74-4033-B501-29512F5729F3}" name="Tiago Stoll" dataDxfId="273"/>
    <tableColumn id="99" xr3:uid="{153A675F-3B16-4387-90F0-A9C1447E8160}" name="Maria Geneci Thielke" dataDxfId="272"/>
    <tableColumn id="100" xr3:uid="{5A5F496E-70B6-46A7-B097-3307A870FF85}" name="Super Lar" dataDxfId="271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0A137DC-7376-4EBC-A5DF-4B61489A37F0}" name="Tabela7" displayName="Tabela7" ref="A1:CU109" totalsRowShown="0" headerRowDxfId="270">
  <autoFilter ref="A1:CU109" xr:uid="{F4D9816F-C244-41EE-8A8B-E0FEADA46D4A}"/>
  <tableColumns count="99">
    <tableColumn id="1" xr3:uid="{B2521A58-ED3D-42FB-A7D7-B945B5647A67}" name="Mês" dataDxfId="269"/>
    <tableColumn id="2" xr3:uid="{68398F83-DAEE-4022-A008-B63A411A49A6}" name="Marlon Colovini" dataDxfId="268">
      <calculatedColumnFormula>SUM(Tabela4[[#This Row],[Marlon Colovini - 01]:[Marlon Colovini - 02]])</calculatedColumnFormula>
    </tableColumn>
    <tableColumn id="3" xr3:uid="{780D40C5-E903-4117-A8E5-7C95E225A333}" name="Mara Barichello" dataDxfId="267">
      <calculatedColumnFormula>Tabela4[[#This Row],[Mara Barichello]]</calculatedColumnFormula>
    </tableColumn>
    <tableColumn id="4" xr3:uid="{A8A7CBA5-04FD-4EEF-9BA4-79C48919F26D}" name="Jandira Dutra" dataDxfId="266">
      <calculatedColumnFormula>Tabela4[[#This Row],[Jandira Dutra]]</calculatedColumnFormula>
    </tableColumn>
    <tableColumn id="5" xr3:uid="{273CC5E2-5017-447E-BC7A-351506307577}" name="Luiz Fernando Kruger" dataDxfId="265">
      <calculatedColumnFormula>Tabela4[[#This Row],[Luiz Fernando Kruger]]</calculatedColumnFormula>
    </tableColumn>
    <tableColumn id="6" xr3:uid="{52D4AB1B-E4C4-4AA6-9D5E-83AFC5B70093}" name="Paulo Bohn" dataDxfId="264">
      <calculatedColumnFormula>SUM(Tabela4[[#This Row],[Paulo Bohn - 01]:[Paulo Bohn - 04]])</calculatedColumnFormula>
    </tableColumn>
    <tableColumn id="7" xr3:uid="{E47D9524-C0CA-4FA0-BB32-D313601B25B6}" name="Analia (Clodoaldo Entre-Ijuis)" dataDxfId="263">
      <calculatedColumnFormula>Tabela4[[#This Row],[Analia (Clodoaldo Entre-Ijuis)]]</calculatedColumnFormula>
    </tableColumn>
    <tableColumn id="8" xr3:uid="{DE4F1C54-B260-4F7F-A111-FF59BCB6F005}" name="Biroh" dataDxfId="262">
      <calculatedColumnFormula>Tabela4[[#This Row],[Biroh]]</calculatedColumnFormula>
    </tableColumn>
    <tableColumn id="9" xr3:uid="{67B06454-CA6F-47E3-92EE-248DEBE0291E}" name="Gelson Posser" dataDxfId="261">
      <calculatedColumnFormula>Tabela4[[#This Row],[Gelson Posser]]</calculatedColumnFormula>
    </tableColumn>
    <tableColumn id="10" xr3:uid="{A2F6005E-5D82-475A-8B6E-3CDBB6BFBAEC}" name="Supermercado Caryone" dataDxfId="260">
      <calculatedColumnFormula>Tabela4[[#This Row],[Supermercado Caryone]]</calculatedColumnFormula>
    </tableColumn>
    <tableColumn id="11" xr3:uid="{4EBBE34F-6861-4CC0-B801-7EEE098C91F5}" name="Ernani Minetto" dataDxfId="259">
      <calculatedColumnFormula>Tabela4[[#This Row],[Ernani Minetto]]</calculatedColumnFormula>
    </tableColumn>
    <tableColumn id="12" xr3:uid="{C2FB98E0-23B4-4DD1-9BCD-7716B27B1C30}" name="Jair Moscon" dataDxfId="258">
      <calculatedColumnFormula>Tabela4[[#This Row],[Jair Moscon]]</calculatedColumnFormula>
    </tableColumn>
    <tableColumn id="13" xr3:uid="{BF9225C1-4BA6-4FA7-9345-49909D064BCB}" name="Fabio Milke" dataDxfId="257">
      <calculatedColumnFormula>SUM(Tabela4[[#This Row],[Fabio Milke - 01]:[Fabio Milke - 02]])</calculatedColumnFormula>
    </tableColumn>
    <tableColumn id="14" xr3:uid="{78153E99-FBE9-4DA1-8C89-B0ECF6126E6D}" name="Piaia" dataDxfId="256">
      <calculatedColumnFormula>Tabela4[[#This Row],[Piaia]]</calculatedColumnFormula>
    </tableColumn>
    <tableColumn id="15" xr3:uid="{1E28F241-E6A9-4896-86C3-2D8950867C31}" name="Osmar Veronese" dataDxfId="255">
      <calculatedColumnFormula>Tabela4[[#This Row],[Osmar Veronese]]</calculatedColumnFormula>
    </tableColumn>
    <tableColumn id="16" xr3:uid="{72F0B743-ED01-4227-8092-8F0FB47AA885}" name="José Luiz Moraes" dataDxfId="254">
      <calculatedColumnFormula>Tabela4[[#This Row],[ José Luiz Moraes]]</calculatedColumnFormula>
    </tableColumn>
    <tableColumn id="17" xr3:uid="{7688EA16-D2D1-499D-A886-69AC05FB2E6B}" name="Supermercado Cripy" dataDxfId="253">
      <calculatedColumnFormula>Tabela4[[#This Row],[Supermercado Cripy]]</calculatedColumnFormula>
    </tableColumn>
    <tableColumn id="18" xr3:uid="{6D87F4CA-23A4-49F8-95EA-3C69E32ED5BA}" name="Gláucio Lipski (Giruá)" dataDxfId="252">
      <calculatedColumnFormula>Tabela4[[#This Row],[Gláucio Lipski (Giruá)]]</calculatedColumnFormula>
    </tableColumn>
    <tableColumn id="19" xr3:uid="{5A0BD422-2950-4AD4-A813-41356A66421F}" name="Contri" dataDxfId="251">
      <calculatedColumnFormula>Tabela4[[#This Row],[Contri]]</calculatedColumnFormula>
    </tableColumn>
    <tableColumn id="20" xr3:uid="{FF8924CA-97BE-4314-BFA4-4EAF765F01D0}" name="Cleci Rubi" dataDxfId="250">
      <calculatedColumnFormula>Tabela4[[#This Row],[Cleci Rubi]]</calculatedColumnFormula>
    </tableColumn>
    <tableColumn id="21" xr3:uid="{B0D94C01-CC36-4A36-914B-5B00454EFE39}" name="Betine Rost" dataDxfId="249">
      <calculatedColumnFormula>Tabela4[[#This Row],[Betine Rost]]</calculatedColumnFormula>
    </tableColumn>
    <tableColumn id="22" xr3:uid="{F68BDE66-875D-4C8F-8571-A6AD4B7D121F}" name="Robinson Fetter" dataDxfId="248">
      <calculatedColumnFormula>SUM(Tabela4[[#This Row],[Robinson Fetter - 01]:[Robinson Fetter - 03]])</calculatedColumnFormula>
    </tableColumn>
    <tableColumn id="23" xr3:uid="{317437B4-6051-4FB0-B5DD-579A2C605837}" name="Fabio De Moura" dataDxfId="247">
      <calculatedColumnFormula>Tabela4[[#This Row],[Fabio De Moura]]</calculatedColumnFormula>
    </tableColumn>
    <tableColumn id="24" xr3:uid="{6B99D133-A9C7-45BB-AD00-7E196B88B198}" name="Rochele Santos Moraes" dataDxfId="246">
      <calculatedColumnFormula>Tabela4[[#This Row],[Rochele Santos Moraes]]</calculatedColumnFormula>
    </tableColumn>
    <tableColumn id="25" xr3:uid="{BA53D90F-25BF-417C-8D21-EFFAC83A2FB7}" name="Auto Posto Kairã" dataDxfId="245">
      <calculatedColumnFormula>Tabela4[[#This Row],[Auto Posto Kairã]]</calculatedColumnFormula>
    </tableColumn>
    <tableColumn id="26" xr3:uid="{53E31602-4254-4DDE-AA4C-AD72319F8461}" name="Erno Schiefelbain" dataDxfId="244">
      <calculatedColumnFormula>Tabela4[[#This Row],[Erno Schiefelbain]]</calculatedColumnFormula>
    </tableColumn>
    <tableColumn id="27" xr3:uid="{DF2B008A-1C7E-41B3-A610-44B2924D473D}" name="José Paulo Backes" dataDxfId="243">
      <calculatedColumnFormula>Tabela4[[#This Row],[José Paulo Backes]]</calculatedColumnFormula>
    </tableColumn>
    <tableColumn id="28" xr3:uid="{6E71B529-2E2F-401C-8235-352740A94005}" name="Gelso Tofolo" dataDxfId="242">
      <calculatedColumnFormula>Tabela4[[#This Row],[Gelso Tofolo]]</calculatedColumnFormula>
    </tableColumn>
    <tableColumn id="29" xr3:uid="{7CEE7A1D-CF65-4D62-9CCC-E65C827F2869}" name="Diamantino" dataDxfId="241">
      <calculatedColumnFormula>Tabela4[[#This Row],[Diamantino]]</calculatedColumnFormula>
    </tableColumn>
    <tableColumn id="30" xr3:uid="{033CC56C-D748-468D-8845-90E22E7A9D72}" name="Mercado Bueno" dataDxfId="240">
      <calculatedColumnFormula>Tabela4[[#This Row],[Mercado Bueno]]</calculatedColumnFormula>
    </tableColumn>
    <tableColumn id="31" xr3:uid="{02150B8D-2F22-415C-8D59-6E91DB29796A}" name="Daniela Donadel Massalai" dataDxfId="239">
      <calculatedColumnFormula>Tabela4[[#This Row],[Daniela Donadel Massalai]]</calculatedColumnFormula>
    </tableColumn>
    <tableColumn id="32" xr3:uid="{E1E1CA33-616E-445A-A8B3-5AFD69A9544D}" name="Comercio De Moto Peças Irmãos Guarani Ltda" dataDxfId="238">
      <calculatedColumnFormula>Tabela4[[#This Row],[Comercio De Moto Peças Irmãos Guarani Ltda]]</calculatedColumnFormula>
    </tableColumn>
    <tableColumn id="33" xr3:uid="{E5E0597F-85C0-4916-87E3-695E394FFBE1}" name="Mauricio Luis Lunardi" dataDxfId="237">
      <calculatedColumnFormula>Tabela4[[#This Row],[Mauricio Luis Lunardi]]</calculatedColumnFormula>
    </tableColumn>
    <tableColumn id="34" xr3:uid="{E61F30CF-2F30-4108-AB68-52D9E7F55BCA}" name="Rosa Maria Restle Radunz" dataDxfId="236">
      <calculatedColumnFormula>Tabela4[[#This Row],[Rosa Maria Restle Radunz]]</calculatedColumnFormula>
    </tableColumn>
    <tableColumn id="35" xr3:uid="{69B5A519-B328-4D05-AEEB-AEAC3E374DB3}" name="Ivo Amaral De Oliveira" dataDxfId="235">
      <calculatedColumnFormula>Tabela4[[#This Row],[Ivo Amaral De Oliveira]]</calculatedColumnFormula>
    </tableColumn>
    <tableColumn id="36" xr3:uid="{2D6C0E40-4049-41BC-BDDA-1666F411C368}" name="Silvio Robert Lemos Avila" dataDxfId="234">
      <calculatedColumnFormula>Tabela4[[#This Row],[Silvio Robert Lemos Avila]]</calculatedColumnFormula>
    </tableColumn>
    <tableColumn id="37" xr3:uid="{DF07FA61-2608-4113-A723-2C537F0B450B}" name="Eldo Rost" dataDxfId="233">
      <calculatedColumnFormula>Tabela4[[#This Row],[Eldo Rost]]</calculatedColumnFormula>
    </tableColumn>
    <tableColumn id="38" xr3:uid="{FAF374A4-6DD3-4107-9DDF-71EA92FFECD1}" name="Padaria Avenida" dataDxfId="232">
      <calculatedColumnFormula>SUM(Tabela4[[#This Row],[Padaria Avenida - 01]:[Padaria Avenida - 02]])</calculatedColumnFormula>
    </tableColumn>
    <tableColumn id="39" xr3:uid="{1B5D957A-CF9F-4737-AE9F-34960B4C9600}" name="Cristiano Anshau" dataDxfId="231">
      <calculatedColumnFormula>Tabela4[[#This Row],[Cristiano Anshau]]</calculatedColumnFormula>
    </tableColumn>
    <tableColumn id="40" xr3:uid="{504E3D98-0702-4B9F-B786-2F4AAA19C504}" name="Luciana Claudete Meirelles Correa" dataDxfId="230">
      <calculatedColumnFormula>Tabela4[[#This Row],[Luciana Claudete Meirelles Correa]]</calculatedColumnFormula>
    </tableColumn>
    <tableColumn id="41" xr3:uid="{81F44CD8-14FF-4063-A445-1D91B66E75A0}" name="Marcio Jose Siqueira" dataDxfId="229">
      <calculatedColumnFormula>Tabela4[[#This Row],[Marcio Jose Siqueira]]</calculatedColumnFormula>
    </tableColumn>
    <tableColumn id="42" xr3:uid="{6680240A-7604-4FAA-9B54-AA523F0CA4F8}" name="Marcos Rogerio Kessler" dataDxfId="228">
      <calculatedColumnFormula>Tabela4[[#This Row],[Marcos Rogerio Kessler]]</calculatedColumnFormula>
    </tableColumn>
    <tableColumn id="43" xr3:uid="{7B2D9E33-649F-4B15-AF2F-384E5F722AC3}" name="Aabb" dataDxfId="227">
      <calculatedColumnFormula>SUM(Tabela4[[#This Row],[AABB - 01]:[AABB - 02]])</calculatedColumnFormula>
    </tableColumn>
    <tableColumn id="44" xr3:uid="{2FBB46E8-D5A0-4E80-8FAA-0F5AB4D90E81}" name="Wanda Burkard" dataDxfId="226">
      <calculatedColumnFormula>SUM(Tabela4[[#This Row],[Wanda Burkard - 01]:[Wanda Burkard - 02]])</calculatedColumnFormula>
    </tableColumn>
    <tableColumn id="45" xr3:uid="{21F08F09-C2B4-40E2-BD86-8189704EF363}" name="Silvio Robert Lemos Avila Me" dataDxfId="225">
      <calculatedColumnFormula>Tabela4[[#This Row],[Silvio Robert Lemos Avila Me]]</calculatedColumnFormula>
    </tableColumn>
    <tableColumn id="46" xr3:uid="{1A997BBB-305A-42CB-9AB3-84F6683B9329}" name="Carmelo" dataDxfId="224">
      <calculatedColumnFormula>Tabela4[[#This Row],[Carmelo]]</calculatedColumnFormula>
    </tableColumn>
    <tableColumn id="47" xr3:uid="{013C2934-7990-4EC8-BA88-AF77EA107627}" name="Antonio Dal Forno" dataDxfId="223">
      <calculatedColumnFormula>Tabela4[[#This Row],[Antonio Dal Forno]]</calculatedColumnFormula>
    </tableColumn>
    <tableColumn id="48" xr3:uid="{57A20D12-DB85-4A15-839D-B1FAE4B183F1}" name="Marisane Paulus" dataDxfId="222">
      <calculatedColumnFormula>Tabela4[[#This Row],[Marisane Paulus]]</calculatedColumnFormula>
    </tableColumn>
    <tableColumn id="49" xr3:uid="{1DFA83CF-89C4-451F-9B99-1C31B075FAFD}" name="Segatto Ceretta Ltda" dataDxfId="221">
      <calculatedColumnFormula>Tabela4[[#This Row],[Segatto Ceretta Ltda]]</calculatedColumnFormula>
    </tableColumn>
    <tableColumn id="50" xr3:uid="{475E7A66-2F4C-4D0D-9BAE-8AEF8FB7C23E}" name="Apae" dataDxfId="220">
      <calculatedColumnFormula>SUM(Tabela4[[#This Row],[APAE - 01]:[APAE - 02]])</calculatedColumnFormula>
    </tableColumn>
    <tableColumn id="51" xr3:uid="{E77FDB6B-871C-49E8-B13F-5D350B92CE31}" name="Cássio Burin" dataDxfId="219">
      <calculatedColumnFormula>Tabela4[[#This Row],[Cássio Burin]]</calculatedColumnFormula>
    </tableColumn>
    <tableColumn id="52" xr3:uid="{DB3D51F8-E3B0-4F43-A5C9-8FB7E8FC25D6}" name="Patrick Kristoschek Da Silva" dataDxfId="218">
      <calculatedColumnFormula>Tabela4[[#This Row],[Patrick Kristoschek Da Silva]]</calculatedColumnFormula>
    </tableColumn>
    <tableColumn id="53" xr3:uid="{5B3E9FD7-F60D-4A94-BF05-65AF233361E9}" name="Silvio Robert Ávila - (Valmir)" dataDxfId="217">
      <calculatedColumnFormula>Tabela4[[#This Row],[Silvio Robert Ávila - (Valmir)]]</calculatedColumnFormula>
    </tableColumn>
    <tableColumn id="54" xr3:uid="{900E7AE0-373D-4248-B2FB-EF856F81D4F6}" name="Zederson Jose Della Flora" dataDxfId="216">
      <calculatedColumnFormula>Tabela4[[#This Row],[Zederson Jose Della Flora]]</calculatedColumnFormula>
    </tableColumn>
    <tableColumn id="55" xr3:uid="{3CE1601B-8B5D-4C41-B6D3-677959AA71E1}" name="Carlos Walmir Larsão Rolim" dataDxfId="215">
      <calculatedColumnFormula>Tabela4[[#This Row],[Carlos Walmir Larsão Rolim]]</calculatedColumnFormula>
    </tableColumn>
    <tableColumn id="56" xr3:uid="{129264EA-6B25-4C33-BB28-E3A857A26B4A}" name="Danieli Missio" dataDxfId="214">
      <calculatedColumnFormula>Tabela4[[#This Row],[Danieli Missio]]</calculatedColumnFormula>
    </tableColumn>
    <tableColumn id="57" xr3:uid="{157B93B3-B233-4BF4-80E5-3BE8D3CAD6AE}" name="José Vasconcellos" dataDxfId="213">
      <calculatedColumnFormula>Tabela4[[#This Row],[José Vasconcellos]]</calculatedColumnFormula>
    </tableColumn>
    <tableColumn id="58" xr3:uid="{4C7EF862-282E-4F94-86E3-B8B15171FF25}" name="Linho Lev Alimentos" dataDxfId="212">
      <calculatedColumnFormula>Tabela4[[#This Row],[Linho Lev Alimentos]]</calculatedColumnFormula>
    </tableColumn>
    <tableColumn id="59" xr3:uid="{5F246D82-C60D-4864-8066-3A9BFD896A2F}" name="Ernani Czapla" dataDxfId="211">
      <calculatedColumnFormula>Tabela4[[#This Row],[Ernani Czapla]]</calculatedColumnFormula>
    </tableColumn>
    <tableColumn id="60" xr3:uid="{E4255125-B91C-4947-8AF8-BAB2DE44632A}" name="Valesca Da Luz" dataDxfId="210">
      <calculatedColumnFormula>Tabela4[[#This Row],[Valesca Da Luz]]</calculatedColumnFormula>
    </tableColumn>
    <tableColumn id="61" xr3:uid="{DB838DCB-3C1F-48B7-AA7B-4B1182F6E40B}" name="Olavo Mildner" dataDxfId="209">
      <calculatedColumnFormula>Tabela4[[#This Row],[Olavo Mildner]]</calculatedColumnFormula>
    </tableColumn>
    <tableColumn id="62" xr3:uid="{1C201BCB-8A23-44E6-8733-ABCFB918CE7D}" name="Dilnei Rohled" dataDxfId="208">
      <calculatedColumnFormula>Tabela4[[#This Row],[Dilnei Rohled]]</calculatedColumnFormula>
    </tableColumn>
    <tableColumn id="63" xr3:uid="{2AA6D6D7-E828-45F9-ADAB-FA18263ACC31}" name="Shaiana Signorini" dataDxfId="207">
      <calculatedColumnFormula>Tabela4[[#This Row],[Shaiana Signorini]]</calculatedColumnFormula>
    </tableColumn>
    <tableColumn id="64" xr3:uid="{BD313FA2-18F4-45B9-BDEC-1809BC3B2721}" name="Fonse Atacado" dataDxfId="206">
      <calculatedColumnFormula>Tabela4[[#This Row],[Fonse Atacado]]</calculatedColumnFormula>
    </tableColumn>
    <tableColumn id="65" xr3:uid="{3649A4B8-7A25-4195-AF60-8A3A9E158CF6}" name="Comercial De Alimentos" dataDxfId="205">
      <calculatedColumnFormula>Tabela4[[#This Row],[Comercial de Alimentos]]</calculatedColumnFormula>
    </tableColumn>
    <tableColumn id="66" xr3:uid="{9EEE2452-9163-42DD-870D-8C86D5F67791}" name="Ivone Kasburg Serralheria" dataDxfId="204">
      <calculatedColumnFormula>Tabela4[[#This Row],[Ivone Kasburg Serralheria]]</calculatedColumnFormula>
    </tableColumn>
    <tableColumn id="67" xr3:uid="{FCFF3D2A-81CF-41C1-8727-7BA840C68B74}" name="Mercado Ceretta" dataDxfId="203">
      <calculatedColumnFormula>Tabela4[[#This Row],[Mercado Ceretta]]</calculatedColumnFormula>
    </tableColumn>
    <tableColumn id="68" xr3:uid="{5688D2A3-594C-4BED-BC96-15548D29BE2F}" name="Antonio Carlos Dos Santos Pereira" dataDxfId="202">
      <calculatedColumnFormula>Tabela4[[#This Row],[Antonio Carlos Dos Santos Pereira]]</calculatedColumnFormula>
    </tableColumn>
    <tableColumn id="69" xr3:uid="{2F198618-C839-4497-BDB7-EEA1C0744E3E}" name="Volnei Lemos Avila - Me" dataDxfId="201">
      <calculatedColumnFormula>Tabela4[[#This Row],[Volnei Lemos Avila - Me]]</calculatedColumnFormula>
    </tableColumn>
    <tableColumn id="70" xr3:uid="{3CD03EE8-A15D-44BD-84C0-84F1262FD8A4}" name="Silvana Meneghini" dataDxfId="200">
      <calculatedColumnFormula>Tabela4[[#This Row],[Silvana Meneghini]]</calculatedColumnFormula>
    </tableColumn>
    <tableColumn id="71" xr3:uid="{A368D1FD-C78C-49DE-A968-F609711372C5}" name="Eficaz Engenharia Ltda" dataDxfId="199">
      <calculatedColumnFormula>Tabela4[[#This Row],[Eficaz Engenharia Ltda]]</calculatedColumnFormula>
    </tableColumn>
    <tableColumn id="72" xr3:uid="{6E1CA7E9-2197-405B-B2C6-BE4FC38E7F5E}" name="Tania Regina Schmaltz" dataDxfId="198">
      <calculatedColumnFormula>SUM(Tabela4[[#Headers],[Tania Regina Schmaltz - 01]:[Tania Regina Schmaltz - 02]])</calculatedColumnFormula>
    </tableColumn>
    <tableColumn id="73" xr3:uid="{44ADB7E6-7C25-4E0F-913C-2F2AA71E5BF6}" name="Camila Ceretta Segatto" dataDxfId="197">
      <calculatedColumnFormula>Tabela4[[#This Row],[Camila Ceretta Segatto]]</calculatedColumnFormula>
    </tableColumn>
    <tableColumn id="74" xr3:uid="{74C7AE08-453D-479C-ACB4-2CDCE619F68A}" name="Vagner Ribas Dos Santos" dataDxfId="196">
      <calculatedColumnFormula>Tabela4[[#This Row],[Vagner Ribas Dos Santos]]</calculatedColumnFormula>
    </tableColumn>
    <tableColumn id="75" xr3:uid="{E283E5AD-C3D5-4C41-B562-EA5D11F5113D}" name="Claudio Alfredo Konrat" dataDxfId="195">
      <calculatedColumnFormula>Tabela4[[#This Row],[Claudio Alfredo Konrat]]</calculatedColumnFormula>
    </tableColumn>
    <tableColumn id="76" xr3:uid="{9752F14A-AAAA-4CE8-BA17-B40BFA34CCF1}" name="Paulo Cesar Da Rosa (Residencial)" dataDxfId="194">
      <calculatedColumnFormula>Tabela4[[#This Row],[Paulo Cesar da Rosa (Residencial)]]</calculatedColumnFormula>
    </tableColumn>
    <tableColumn id="77" xr3:uid="{CD7D7721-BE92-4B25-98FC-D660E147D4D8}" name="Paulo Cesar Da Rosa (Comercial)" dataDxfId="193">
      <calculatedColumnFormula>Tabela4[[#This Row],[Paulo Cesar da Rosa (Comercial)]]</calculatedColumnFormula>
    </tableColumn>
    <tableColumn id="78" xr3:uid="{80457089-59D7-4561-9F7A-CBFC6DD67818}" name="Geselda Schirmer (Fabiano)" dataDxfId="192">
      <calculatedColumnFormula>Tabela4[[#This Row],[Geselda Schirmer (Fabiano)]]</calculatedColumnFormula>
    </tableColumn>
    <tableColumn id="79" xr3:uid="{89597D6C-AAB2-487D-9A95-EFDD972623DA}" name="Edson Seibt" dataDxfId="191"/>
    <tableColumn id="80" xr3:uid="{9ABE76AB-3CE7-4DE0-B42C-6FBC511CE21F}" name="Deisi Raquel Volz" dataDxfId="190"/>
    <tableColumn id="81" xr3:uid="{332D04AE-9BB3-4616-B984-F419658A5096}" name="Partricia Seibt" dataDxfId="189"/>
    <tableColumn id="82" xr3:uid="{43822471-9EC8-46F6-8065-D34D1C69F46D}" name="Carlos Alberto Catellan" dataDxfId="188"/>
    <tableColumn id="83" xr3:uid="{A8B22163-EBBC-4E8A-B5BA-9226BC2B446D}" name="Emerson Fonseca Rodrigues" dataDxfId="187"/>
    <tableColumn id="84" xr3:uid="{1A8BC042-7ABF-4DE3-80D2-5684CC7E41C8}" name="Fernanda Schubert Bidel" dataDxfId="186"/>
    <tableColumn id="85" xr3:uid="{65584191-A606-4D30-ABD2-FC83995CFFED}" name="Paulo Da Silva Lima" dataDxfId="185"/>
    <tableColumn id="86" xr3:uid="{8A8859EC-7D15-406D-BCC6-70F224BBCA4E}" name="Mario Rossi" dataDxfId="184"/>
    <tableColumn id="87" xr3:uid="{D6535DAE-4747-497B-A178-47514B889894}" name="Jose Nowicki Mustafa (Residência)" dataDxfId="183"/>
    <tableColumn id="88" xr3:uid="{76A84305-C383-4664-B13D-2D1507412372}" name="Jose Nowicki Mustafa (Consultório)" dataDxfId="182"/>
    <tableColumn id="89" xr3:uid="{E36234D4-732F-4BA2-9B6C-F25ABA11CF95}" name="Itamar Ferreira Walter" dataDxfId="181"/>
    <tableColumn id="90" xr3:uid="{E2747F04-2D07-4CE8-8853-0425611E9EB9}" name="João Nelson De Oliveira" dataDxfId="180"/>
    <tableColumn id="91" xr3:uid="{3ED0AA99-EA1A-4A27-89DB-CC421D119B42}" name="Cesar João Bianchini" dataDxfId="179"/>
    <tableColumn id="92" xr3:uid="{C07EB64F-6FE9-4F23-8E59-ED12F93A7AA7}" name="Dalton Pereira Martins" dataDxfId="178"/>
    <tableColumn id="93" xr3:uid="{1692E1AC-3DBB-4B49-A134-0EB4A5E4B9F3}" name="Fruteira e Floricultura Japonesa" dataDxfId="177"/>
    <tableColumn id="94" xr3:uid="{A4BD4D30-7776-4DF3-BBE8-4AC454763D23}" name="Hamilton Cassel" dataDxfId="176"/>
    <tableColumn id="95" xr3:uid="{71757528-A1AD-472F-BFBE-21BEE90BC859}" name="Paulo Welfer" dataDxfId="175"/>
    <tableColumn id="96" xr3:uid="{B879A6A9-4588-47CF-928C-F8914E4DB232}" name="Marcos Welfer" dataDxfId="174"/>
    <tableColumn id="97" xr3:uid="{61577AFD-D07E-4F01-9F63-FCA1330137E3}" name="Organiza Contábil" dataDxfId="173"/>
    <tableColumn id="98" xr3:uid="{4F360A22-48AD-4DCD-B2A6-7071D0B2699F}" name="Tiago Stoll" dataDxfId="172"/>
    <tableColumn id="99" xr3:uid="{85BD74C9-EB02-4C1C-BA61-B0024FE33D47}" name="Maria Geneci Thielke" dataDxfId="171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1E343-8B2F-4DB1-8672-E4D06C74E780}" name="Tabela4" displayName="Tabela4" ref="A1:DG109" totalsRowShown="0" headerRowDxfId="170" dataDxfId="168" headerRowBorderDxfId="169" tableBorderDxfId="167" totalsRowBorderDxfId="166">
  <autoFilter ref="A1:DG109" xr:uid="{E94A5B23-985C-45F9-94CD-2C7AF92A9FD8}"/>
  <tableColumns count="111">
    <tableColumn id="1" xr3:uid="{EDA99916-4511-49B1-9B18-4A38A7A5A427}" name="Mês" dataDxfId="165"/>
    <tableColumn id="2" xr3:uid="{27EA83FD-4C75-4350-BDF8-CDE319C1E490}" name="Marlon Colovini - 01" dataDxfId="164" dataCellStyle="Moeda"/>
    <tableColumn id="3" xr3:uid="{0590917C-5B50-48CC-A5AA-89D61C56D2F4}" name="Marlon Colovini - 02" dataDxfId="163" dataCellStyle="Moeda"/>
    <tableColumn id="4" xr3:uid="{082EA1E2-52A4-4513-9129-A1BF135DBB47}" name="Mara Barichello" dataDxfId="162" dataCellStyle="Moeda"/>
    <tableColumn id="5" xr3:uid="{63E87E9E-C1AD-41F5-91F1-10E28603F05D}" name="Jandira Dutra" dataDxfId="161" dataCellStyle="Moeda"/>
    <tableColumn id="6" xr3:uid="{E78C3F92-52F2-40ED-BC99-949EE96B3349}" name="Luiz Fernando Kruger" dataDxfId="160" dataCellStyle="Moeda"/>
    <tableColumn id="7" xr3:uid="{3E4347FB-A715-4CA0-9D7C-9D799CF16C9D}" name="Paulo Bohn - 01" dataDxfId="159" dataCellStyle="Moeda"/>
    <tableColumn id="8" xr3:uid="{5FB8554B-13DA-4709-8955-A72180B9428D}" name="Paulo Bohn - 02" dataDxfId="158" dataCellStyle="Moeda"/>
    <tableColumn id="9" xr3:uid="{C9AB05B3-6A64-42B8-AB05-30738C7CF2A0}" name="Paulo Bohn - 03" dataDxfId="157" dataCellStyle="Moeda"/>
    <tableColumn id="10" xr3:uid="{E1FC0E3A-5B3E-427F-891B-D1DB574337BD}" name="Paulo Bohn - 04" dataDxfId="156" dataCellStyle="Moeda"/>
    <tableColumn id="11" xr3:uid="{C17764EE-8552-4D0B-A556-603E3A2871E6}" name="Analia (Clodoaldo Entre-Ijuis)" dataDxfId="155" dataCellStyle="Moeda"/>
    <tableColumn id="12" xr3:uid="{8C8C1F83-6253-4BB1-BDF2-6C59746B3C57}" name="Biroh" dataDxfId="154" dataCellStyle="Moeda"/>
    <tableColumn id="13" xr3:uid="{A0A74C2D-CC5D-4453-915C-565D22D0F58C}" name="Gelson Posser" dataDxfId="153" dataCellStyle="Moeda"/>
    <tableColumn id="14" xr3:uid="{4216C3C8-966C-41E3-85B3-7B97C35FD372}" name="Supermercado Caryone" dataDxfId="152" dataCellStyle="Moeda"/>
    <tableColumn id="15" xr3:uid="{790FF2D2-A63F-460B-A486-D2792BCB52CA}" name="Ernani Minetto" dataDxfId="151" dataCellStyle="Moeda"/>
    <tableColumn id="16" xr3:uid="{93DEF204-6966-4257-B34E-F285B994D66B}" name="Jair Moscon" dataDxfId="150" dataCellStyle="Moeda"/>
    <tableColumn id="17" xr3:uid="{976B71C7-2A02-4FE5-B52E-DC7855B79B97}" name="Fabio Milke - 01" dataDxfId="149" dataCellStyle="Moeda"/>
    <tableColumn id="18" xr3:uid="{DF782E88-3129-4692-8B8C-0ABD0434F0E5}" name="Fabio Milke - 02" dataDxfId="148" dataCellStyle="Moeda"/>
    <tableColumn id="19" xr3:uid="{3D87DADF-B6E4-4569-BED9-C815C3472899}" name="Piaia" dataDxfId="147" dataCellStyle="Moeda"/>
    <tableColumn id="20" xr3:uid="{504904D0-BBBD-4138-860E-6CB45221E1FB}" name="Osmar Veronese" dataDxfId="146" dataCellStyle="Moeda"/>
    <tableColumn id="21" xr3:uid="{180D0F80-950D-4AEE-AACD-94D08165CEC0}" name=" José Luiz Moraes" dataDxfId="145" dataCellStyle="Moeda"/>
    <tableColumn id="22" xr3:uid="{E6D327BF-D954-4FD0-AFC6-73C384D8965F}" name="Supermercado Cripy" dataDxfId="144" dataCellStyle="Moeda"/>
    <tableColumn id="23" xr3:uid="{9A01DEB0-F969-4AB9-B95D-2332D2E1525A}" name="Gláucio Lipski (Giruá)" dataDxfId="143" dataCellStyle="Moeda"/>
    <tableColumn id="24" xr3:uid="{13A349AB-65F7-4E55-9E08-337B1F8760D0}" name="Contri" dataDxfId="142" dataCellStyle="Moeda"/>
    <tableColumn id="25" xr3:uid="{93A92098-FBA2-4EB3-B6F2-E99D203ECD51}" name="Cleci Rubi" dataDxfId="141" dataCellStyle="Moeda"/>
    <tableColumn id="26" xr3:uid="{36D7CF86-C335-4B75-9E86-2AF0C67E310C}" name="Betine Rost" dataDxfId="140" dataCellStyle="Moeda"/>
    <tableColumn id="27" xr3:uid="{86402D4D-3D12-459B-ABCE-C9653CEFD29E}" name="Robinson Fetter - 01" dataDxfId="139" dataCellStyle="Moeda"/>
    <tableColumn id="28" xr3:uid="{D244D2B4-61AD-4A35-B088-6EAC5A28D74D}" name="Robinson Fetter - 02" dataDxfId="138" dataCellStyle="Moeda"/>
    <tableColumn id="29" xr3:uid="{3931A6FD-ED29-4703-B157-9B58C05DE151}" name="Robinson Fetter - 03" dataDxfId="137" dataCellStyle="Moeda"/>
    <tableColumn id="30" xr3:uid="{B0AEB872-3D6B-4E33-A536-2E66BA917923}" name="Fabio De Moura" dataDxfId="136" dataCellStyle="Moeda"/>
    <tableColumn id="31" xr3:uid="{497CE6AE-A383-4960-8872-59260831DEE9}" name="Rochele Santos Moraes" dataDxfId="135" dataCellStyle="Moeda"/>
    <tableColumn id="32" xr3:uid="{E40C6D05-BEDF-4FA5-92C8-3B56280F1D64}" name="Auto Posto Kairã" dataDxfId="134" dataCellStyle="Moeda"/>
    <tableColumn id="33" xr3:uid="{C60B7376-D79C-498A-B55A-47C3FC642915}" name="Erno Schiefelbain" dataDxfId="133" dataCellStyle="Moeda"/>
    <tableColumn id="34" xr3:uid="{2C1C2F1C-4308-49EF-91DB-AF1D704A2BEC}" name="José Paulo Backes" dataDxfId="132" dataCellStyle="Moeda"/>
    <tableColumn id="35" xr3:uid="{D448131A-6994-4DF3-963D-9BF38B3C8AFB}" name="Gelso Tofolo" dataDxfId="131" dataCellStyle="Moeda"/>
    <tableColumn id="36" xr3:uid="{014B3472-85B2-4FF9-800E-506B9CD16FF3}" name="Diamantino" dataDxfId="130" dataCellStyle="Moeda"/>
    <tableColumn id="37" xr3:uid="{EB257397-48CC-4B3B-982D-B013411980FD}" name="Mercado Bueno" dataDxfId="129" dataCellStyle="Moeda"/>
    <tableColumn id="38" xr3:uid="{C1DE21AC-5BC4-4A9E-B2D6-250283B415E3}" name="Daniela Donadel Massalai" dataDxfId="128" dataCellStyle="Moeda"/>
    <tableColumn id="39" xr3:uid="{D44778E7-1BC6-4867-8592-6BDC6B1E2A9E}" name="Comercio De Moto Peças Irmãos Guarani Ltda" dataDxfId="127" dataCellStyle="Moeda"/>
    <tableColumn id="40" xr3:uid="{2A12CEAB-089E-4D2A-BB40-E3903F5263B8}" name="Mauricio Luis Lunardi" dataDxfId="126" dataCellStyle="Moeda"/>
    <tableColumn id="41" xr3:uid="{72E79BCE-F9D7-4DF8-862E-2C622E29D634}" name="Rosa Maria Restle Radunz" dataDxfId="125" dataCellStyle="Moeda"/>
    <tableColumn id="42" xr3:uid="{B41B283E-5FCE-4921-AF4D-4B0EFF64B84C}" name="Ivo Amaral De Oliveira" dataDxfId="124" dataCellStyle="Moeda"/>
    <tableColumn id="43" xr3:uid="{BFCEB108-B5B2-4E73-B415-3CC4ED189343}" name="Silvio Robert Lemos Avila" dataDxfId="123" dataCellStyle="Moeda"/>
    <tableColumn id="44" xr3:uid="{8FE92429-9A17-4FA7-8567-763941D3601A}" name="Eldo Rost" dataDxfId="122" dataCellStyle="Moeda"/>
    <tableColumn id="45" xr3:uid="{5FD00228-384C-4E09-A313-286959D44881}" name="Padaria Avenida - 01" dataDxfId="121" dataCellStyle="Moeda"/>
    <tableColumn id="46" xr3:uid="{E312B826-4C66-4593-8DD6-C7C624D3DF62}" name="Padaria Avenida - 02" dataDxfId="120" dataCellStyle="Moeda"/>
    <tableColumn id="47" xr3:uid="{ED3AF8C9-2F69-4426-A6EE-CC9A9179F866}" name="Cristiano Anshau" dataDxfId="119" dataCellStyle="Moeda"/>
    <tableColumn id="48" xr3:uid="{A4F8DD4C-054F-4132-B385-39BC13065CC9}" name="Luciana Claudete Meirelles Correa" dataDxfId="118" dataCellStyle="Moeda"/>
    <tableColumn id="49" xr3:uid="{ADF866B1-53F5-448F-9E93-8D8DD85FB14F}" name="Marcio Jose Siqueira" dataDxfId="117" dataCellStyle="Moeda"/>
    <tableColumn id="50" xr3:uid="{06BBA7A4-E8FC-43F3-8E73-8DB38B51F996}" name="Marcos Rogerio Kessler" dataDxfId="116" dataCellStyle="Moeda"/>
    <tableColumn id="51" xr3:uid="{DCC0C21C-4656-41A4-8762-F1C49397EFB2}" name="AABB - 01" dataDxfId="115" dataCellStyle="Moeda"/>
    <tableColumn id="52" xr3:uid="{7827C906-2D30-416A-B1DC-8AD1DAAC4250}" name="AABB - 02" dataDxfId="114" dataCellStyle="Moeda"/>
    <tableColumn id="53" xr3:uid="{039BA7B7-06B6-4C04-A434-23293C826FAD}" name="Wanda Burkard - 01" dataDxfId="113" dataCellStyle="Moeda"/>
    <tableColumn id="54" xr3:uid="{94B064E5-62D1-4402-88D9-18192E38DFD6}" name="Wanda Burkard - 02" dataDxfId="112" dataCellStyle="Moeda"/>
    <tableColumn id="55" xr3:uid="{9162E494-55E9-4B4E-B1B8-AFB1B2E3B525}" name="Silvio Robert Lemos Avila Me" dataDxfId="111" dataCellStyle="Moeda"/>
    <tableColumn id="56" xr3:uid="{7EDA6016-6456-4814-9E74-6545FF7A53FD}" name="Carmelo" dataDxfId="110" dataCellStyle="Moeda"/>
    <tableColumn id="57" xr3:uid="{44B85EEB-5512-42A7-8DC6-745670BA8028}" name="Antonio Dal Forno" dataDxfId="109" dataCellStyle="Moeda"/>
    <tableColumn id="58" xr3:uid="{FAC5026A-07FA-4CBD-9F2C-C314E5B80D07}" name="Marisane Paulus" dataDxfId="108" dataCellStyle="Moeda"/>
    <tableColumn id="59" xr3:uid="{CB380F0A-5678-400E-BBA1-6A7325C988E1}" name="Segatto Ceretta Ltda" dataDxfId="107" dataCellStyle="Moeda"/>
    <tableColumn id="60" xr3:uid="{2891C6FD-51C1-4833-9BFD-2AFBF3B3F343}" name="APAE - 01" dataDxfId="106" dataCellStyle="Moeda"/>
    <tableColumn id="61" xr3:uid="{164502B1-181D-4435-BB21-E8BFDAE9B36D}" name="APAE - 02" dataDxfId="105" dataCellStyle="Moeda"/>
    <tableColumn id="62" xr3:uid="{CCC26387-2830-46A4-9554-5E904CC7E327}" name="Cássio Burin" dataDxfId="104" dataCellStyle="Moeda"/>
    <tableColumn id="63" xr3:uid="{DA9BB896-4583-4E94-BC86-CAA10FD039B1}" name="Patrick Kristoschek Da Silva" dataDxfId="103" dataCellStyle="Moeda"/>
    <tableColumn id="64" xr3:uid="{6779EEFB-756E-4F56-9056-7FADCB5C1C15}" name="Silvio Robert Ávila - (Valmir)" dataDxfId="102" dataCellStyle="Moeda"/>
    <tableColumn id="65" xr3:uid="{8602EC62-8167-454B-8C4D-00E63D91E6AB}" name="Zederson Jose Della Flora" dataDxfId="101" dataCellStyle="Moeda"/>
    <tableColumn id="66" xr3:uid="{9556D95B-869C-4926-83A0-8BD8DCD3AF1B}" name="Carlos Walmir Larsão Rolim" dataDxfId="100" dataCellStyle="Moeda"/>
    <tableColumn id="67" xr3:uid="{4ED66CA8-320C-4BD3-BF65-A70339C2D190}" name="Danieli Missio" dataDxfId="99" dataCellStyle="Moeda"/>
    <tableColumn id="68" xr3:uid="{9066406B-F3FA-4044-9B46-42F192CDBC1B}" name="José Vasconcellos" dataDxfId="98" dataCellStyle="Moeda"/>
    <tableColumn id="69" xr3:uid="{D820FEDC-68F9-4B35-88C5-370853949E21}" name="Linho Lev Alimentos" dataDxfId="97" dataCellStyle="Moeda"/>
    <tableColumn id="70" xr3:uid="{23E8032E-03D0-4B13-9031-B53DD998C517}" name="Ernani Czapla" dataDxfId="96" dataCellStyle="Moeda"/>
    <tableColumn id="71" xr3:uid="{D837E6E1-BE3B-4965-A0B1-20319C31F2C5}" name="Valesca Da Luz" dataDxfId="95" dataCellStyle="Moeda"/>
    <tableColumn id="72" xr3:uid="{A9B1FCC8-085A-47DA-9C0F-FBB9EE599FB1}" name="Olavo Mildner" dataDxfId="94" dataCellStyle="Moeda"/>
    <tableColumn id="73" xr3:uid="{2BE6DC67-2813-4EB2-98CA-877C941EB509}" name="Dilnei Rohled" dataDxfId="93" dataCellStyle="Moeda"/>
    <tableColumn id="74" xr3:uid="{BC3E1778-AFBC-4061-9329-E4C66F1DE3DE}" name="Shaiana Signorini" dataDxfId="92" dataCellStyle="Moeda"/>
    <tableColumn id="75" xr3:uid="{A722CD71-E154-46EC-B8DD-5567DEA84A7D}" name="Fonse Atacado" dataDxfId="91" dataCellStyle="Moeda"/>
    <tableColumn id="76" xr3:uid="{95E41DDD-6000-45B8-9439-BE88F1B5C7FA}" name="Comercial de Alimentos" dataDxfId="90" dataCellStyle="Moeda"/>
    <tableColumn id="77" xr3:uid="{09CDC3F3-03B2-4685-B343-0BD409022321}" name="Ivone Kasburg Serralheria" dataDxfId="89" dataCellStyle="Moeda"/>
    <tableColumn id="78" xr3:uid="{437DED2F-71EB-4AFD-8949-70BD2B2D4398}" name="Mercado Ceretta" dataDxfId="88" dataCellStyle="Moeda"/>
    <tableColumn id="79" xr3:uid="{890EA75C-7CB1-4399-B976-6FB88C461333}" name="Antonio Carlos Dos Santos Pereira" dataDxfId="87" dataCellStyle="Moeda"/>
    <tableColumn id="80" xr3:uid="{AD3407C1-03B9-4FB3-9A18-B4D628AE6B19}" name="Volnei Lemos Avila - Me" dataDxfId="86" dataCellStyle="Moeda"/>
    <tableColumn id="81" xr3:uid="{16F84ED5-D931-4959-BD22-3BE80AA63EB5}" name="Silvana Meneghini" dataDxfId="85" dataCellStyle="Moeda"/>
    <tableColumn id="82" xr3:uid="{1C2D9C08-91EF-44E2-885C-DA18EDB17D29}" name="Eficaz Engenharia Ltda" dataDxfId="84" dataCellStyle="Moeda"/>
    <tableColumn id="83" xr3:uid="{16B537FB-FAA9-4DA0-9807-80F8A803C144}" name="Tania Regina Schmaltz - 01" dataDxfId="83" dataCellStyle="Moeda"/>
    <tableColumn id="84" xr3:uid="{432194CC-FBE7-42F7-BD1A-0E4308B50331}" name="Tania Regina Schmaltz - 02" dataDxfId="82" dataCellStyle="Moeda"/>
    <tableColumn id="85" xr3:uid="{E2971D98-055D-459E-AC36-0BEFA2B000E0}" name="Camila Ceretta Segatto" dataDxfId="81" dataCellStyle="Moeda"/>
    <tableColumn id="86" xr3:uid="{CF4E6776-6114-4157-BE48-0799F0C86465}" name="Vagner Ribas Dos Santos" dataDxfId="80" dataCellStyle="Moeda"/>
    <tableColumn id="87" xr3:uid="{E43D39CA-F584-4822-9B3F-A53DF1869DFA}" name="Claudio Alfredo Konrat" dataDxfId="79" dataCellStyle="Moeda"/>
    <tableColumn id="88" xr3:uid="{5713F845-7189-427E-9D2A-A0EE1CF81C21}" name="Paulo Cesar da Rosa (Residencial)" dataDxfId="78" dataCellStyle="Moeda"/>
    <tableColumn id="89" xr3:uid="{95A7B13B-6C1C-4630-B3E5-118DE67992D4}" name="Paulo Cesar da Rosa (Comercial)" dataDxfId="77" dataCellStyle="Moeda"/>
    <tableColumn id="90" xr3:uid="{0DCEE9F1-A260-4D3C-A820-FE53DCD0B4D0}" name="Geselda Schirmer (Fabiano)" dataDxfId="76" dataCellStyle="Moeda"/>
    <tableColumn id="91" xr3:uid="{47FB67D6-0364-4132-B950-C5EFF1A20607}" name="Edson Seibt" dataDxfId="75" dataCellStyle="Moeda"/>
    <tableColumn id="92" xr3:uid="{8FF3559E-4A7F-4F7A-B3A1-BE721A20B9E0}" name="Deisi Raquel Volz" dataDxfId="74" dataCellStyle="Moeda"/>
    <tableColumn id="93" xr3:uid="{5AB332F8-6B5E-431B-8005-E9551DB29A53}" name="Partricia Seibt" dataDxfId="73" dataCellStyle="Moeda"/>
    <tableColumn id="94" xr3:uid="{E5F80557-66F7-4DD2-AC12-77B68396251D}" name="Carlos Alberto Catellan" dataDxfId="72" dataCellStyle="Moeda"/>
    <tableColumn id="95" xr3:uid="{84B1A14A-8D7F-4249-B227-0A05467F5B53}" name="Emerson Fonseca Rodrigues" dataDxfId="71" dataCellStyle="Moeda"/>
    <tableColumn id="96" xr3:uid="{E5B13341-A3B2-476B-9FCD-84555A022A09}" name="Fernanda Schubert Bidel" dataDxfId="70" dataCellStyle="Moeda"/>
    <tableColumn id="97" xr3:uid="{66D879F2-E3EF-4173-865A-B069EBE188A3}" name="Paulo Da Silva Lima" dataDxfId="69" dataCellStyle="Moeda"/>
    <tableColumn id="98" xr3:uid="{8F176C4E-7612-40A5-9CDC-5F98CE5DCBB5}" name="Mario Rossi" dataDxfId="68" dataCellStyle="Moeda"/>
    <tableColumn id="99" xr3:uid="{DBFE2F60-4472-4F8F-A666-A326A0E88668}" name="Jose Nowicki Mustafa (Residência)" dataDxfId="67" dataCellStyle="Moeda"/>
    <tableColumn id="100" xr3:uid="{95C98A11-FC02-4319-A7C6-BC1D51DA12E6}" name="Jose Nowicki Mustafa (Consultório)" dataDxfId="66" dataCellStyle="Moeda"/>
    <tableColumn id="101" xr3:uid="{F635A4B4-F540-4028-98F1-82CA03E5A458}" name="Itamar Ferreira Walter" dataDxfId="65" dataCellStyle="Moeda"/>
    <tableColumn id="102" xr3:uid="{D2A3B727-EDC6-423B-BAF0-5B546AEFE992}" name="João Nelson De Oliveira" dataDxfId="64" dataCellStyle="Moeda"/>
    <tableColumn id="103" xr3:uid="{1D343C61-ADCB-4848-884A-29D273D81599}" name="Cesar João Bianchini" dataDxfId="63" dataCellStyle="Moeda"/>
    <tableColumn id="104" xr3:uid="{621DF872-517B-4CD7-BF43-3F7F841E2B79}" name="Dalton Pereira Martins" dataDxfId="62" dataCellStyle="Moeda"/>
    <tableColumn id="105" xr3:uid="{F8671DE5-D237-41A8-B4DC-2E9E470ED6EA}" name="Fruteira e Floricultura Japonesa" dataDxfId="61" dataCellStyle="Moeda"/>
    <tableColumn id="106" xr3:uid="{051F9AE1-E0C6-4C05-A6A5-08B6B5628794}" name="Hamilton Cassel" dataDxfId="60" dataCellStyle="Moeda"/>
    <tableColumn id="107" xr3:uid="{4B135088-5CAD-437D-8458-C49C5EFA4032}" name="Paulo Welfer" dataDxfId="59" dataCellStyle="Moeda"/>
    <tableColumn id="108" xr3:uid="{798FA6C4-B16A-47DD-A9E1-331A865149C8}" name="Marcos Welfer" dataDxfId="58" dataCellStyle="Moeda"/>
    <tableColumn id="109" xr3:uid="{B52B88C4-1AF0-41EC-8B73-B6A88F335AAA}" name="Organiza Contábil" dataDxfId="57" dataCellStyle="Moeda"/>
    <tableColumn id="110" xr3:uid="{F1E9260B-A594-42EF-AB14-27CE4275956B}" name="Tiago Stoll" dataDxfId="56" dataCellStyle="Moeda"/>
    <tableColumn id="111" xr3:uid="{CB153079-FDF2-4911-B6F5-5D618E8F467D}" name="Maria Geneci Thielke" dataDxfId="55" dataCellStyle="Moeda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B7AA18-951A-4239-8B3B-6A209CD5D6FA}" name="Tabela13" displayName="Tabela13" ref="A1:E124" totalsRowShown="0" headerRowDxfId="54" headerRowBorderDxfId="53" tableBorderDxfId="52" totalsRowBorderDxfId="51">
  <autoFilter ref="A1:E124" xr:uid="{CA1957D1-20FC-4ED8-A2B5-A710DF930C3E}"/>
  <tableColumns count="5">
    <tableColumn id="1" xr3:uid="{10940F68-C5B9-4547-862E-85ACF1E9F060}" name="ID" dataDxfId="50"/>
    <tableColumn id="2" xr3:uid="{F9547050-0014-4939-95F9-5597BC7811C1}" name="NOME" dataDxfId="49"/>
    <tableColumn id="3" xr3:uid="{227AB8C6-E6DB-4C6A-BC1C-7120F91FC24F}" name="Portal " dataDxfId="48"/>
    <tableColumn id="4" xr3:uid="{C273E2FB-FDFF-4719-9B75-A80A62FAE7CA}" name="Usuário" dataDxfId="47"/>
    <tableColumn id="5" xr3:uid="{0D6F40F4-BDB3-4CB1-90B7-61EE35C87518}" name="Senha " dataDxfId="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gaposser@hotmail.com" TargetMode="External"/><Relationship Id="rId13" Type="http://schemas.openxmlformats.org/officeDocument/2006/relationships/hyperlink" Target="mailto:piaiamoveis@hotmail.com" TargetMode="External"/><Relationship Id="rId18" Type="http://schemas.openxmlformats.org/officeDocument/2006/relationships/hyperlink" Target="mailto:betiner@bol.com.br" TargetMode="External"/><Relationship Id="rId3" Type="http://schemas.openxmlformats.org/officeDocument/2006/relationships/hyperlink" Target="mailto:jandiratdutra@gmail.com" TargetMode="External"/><Relationship Id="rId21" Type="http://schemas.openxmlformats.org/officeDocument/2006/relationships/hyperlink" Target="mailto:ernoschiefelbain@gmail.com" TargetMode="External"/><Relationship Id="rId7" Type="http://schemas.openxmlformats.org/officeDocument/2006/relationships/hyperlink" Target="mailto:valdecir@biroh.com.br" TargetMode="External"/><Relationship Id="rId12" Type="http://schemas.openxmlformats.org/officeDocument/2006/relationships/hyperlink" Target="mailto:familke13@gmail.com" TargetMode="External"/><Relationship Id="rId17" Type="http://schemas.openxmlformats.org/officeDocument/2006/relationships/hyperlink" Target="mailto:glaulipski@hotmail.com" TargetMode="External"/><Relationship Id="rId25" Type="http://schemas.openxmlformats.org/officeDocument/2006/relationships/table" Target="../tables/table9.xml"/><Relationship Id="rId2" Type="http://schemas.openxmlformats.org/officeDocument/2006/relationships/hyperlink" Target="mailto:mararebasi@gmail.com" TargetMode="External"/><Relationship Id="rId16" Type="http://schemas.openxmlformats.org/officeDocument/2006/relationships/hyperlink" Target="mailto:darizanuso@gmail.com" TargetMode="External"/><Relationship Id="rId20" Type="http://schemas.openxmlformats.org/officeDocument/2006/relationships/hyperlink" Target="mailto:clemensrubi@gmail.com" TargetMode="External"/><Relationship Id="rId1" Type="http://schemas.openxmlformats.org/officeDocument/2006/relationships/hyperlink" Target="mailto:marlon@energens.com.br" TargetMode="External"/><Relationship Id="rId6" Type="http://schemas.openxmlformats.org/officeDocument/2006/relationships/hyperlink" Target="mailto:clodoaldocalegaro@gmail.com" TargetMode="External"/><Relationship Id="rId11" Type="http://schemas.openxmlformats.org/officeDocument/2006/relationships/hyperlink" Target="mailto:jairmoscon@gmail.com" TargetMode="External"/><Relationship Id="rId24" Type="http://schemas.openxmlformats.org/officeDocument/2006/relationships/hyperlink" Target="mailto:padaria-avenida@bol.com.br" TargetMode="External"/><Relationship Id="rId5" Type="http://schemas.openxmlformats.org/officeDocument/2006/relationships/hyperlink" Target="mailto:paulooscarbohn43@gmail.com" TargetMode="External"/><Relationship Id="rId15" Type="http://schemas.openxmlformats.org/officeDocument/2006/relationships/hyperlink" Target="mailto:joseluizmorais1@gmail.com" TargetMode="External"/><Relationship Id="rId23" Type="http://schemas.openxmlformats.org/officeDocument/2006/relationships/hyperlink" Target="mailto:gicelinunes@hotmail.com" TargetMode="External"/><Relationship Id="rId10" Type="http://schemas.openxmlformats.org/officeDocument/2006/relationships/hyperlink" Target="mailto:zanusobarichello@gmail.com" TargetMode="External"/><Relationship Id="rId19" Type="http://schemas.openxmlformats.org/officeDocument/2006/relationships/hyperlink" Target="mailto:maiconviniciuscontri@gmail.com" TargetMode="External"/><Relationship Id="rId4" Type="http://schemas.openxmlformats.org/officeDocument/2006/relationships/hyperlink" Target="mailto:luisfkruger@gmail.com" TargetMode="External"/><Relationship Id="rId9" Type="http://schemas.openxmlformats.org/officeDocument/2006/relationships/hyperlink" Target="mailto:esminetto@terra.com.br" TargetMode="External"/><Relationship Id="rId14" Type="http://schemas.openxmlformats.org/officeDocument/2006/relationships/hyperlink" Target="mailto:veronese@unijui.edu.br" TargetMode="External"/><Relationship Id="rId22" Type="http://schemas.openxmlformats.org/officeDocument/2006/relationships/hyperlink" Target="mailto:gelsotofolo@gmail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39EF-3019-465E-99B8-FAA10B3BDF36}">
  <sheetPr codeName="Planilha1"/>
  <dimension ref="A1:Q24"/>
  <sheetViews>
    <sheetView showGridLines="0" workbookViewId="0">
      <selection activeCell="O6" sqref="O6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8.5703125" bestFit="1" customWidth="1"/>
    <col min="4" max="9" width="7.5703125" bestFit="1" customWidth="1"/>
    <col min="10" max="12" width="7.7109375" customWidth="1"/>
    <col min="13" max="15" width="8.5703125" bestFit="1" customWidth="1"/>
    <col min="16" max="16" width="17" bestFit="1" customWidth="1"/>
  </cols>
  <sheetData>
    <row r="1" spans="1:17" ht="24" thickBot="1" x14ac:dyDescent="0.3">
      <c r="B1" s="192" t="s">
        <v>587</v>
      </c>
      <c r="C1" s="193"/>
      <c r="D1" s="193"/>
      <c r="E1" s="193"/>
      <c r="F1" s="193"/>
      <c r="G1" s="193"/>
      <c r="H1" s="193"/>
      <c r="I1" s="194"/>
    </row>
    <row r="2" spans="1:17" ht="15.75" thickBot="1" x14ac:dyDescent="0.3">
      <c r="B2" s="38" t="s">
        <v>178</v>
      </c>
      <c r="C2" s="39">
        <f>VLOOKUP($B$1,Tabela14[[#All],[Cliente]:[Pot.do módulo]],3,0)</f>
        <v>8</v>
      </c>
      <c r="D2" s="195" t="s">
        <v>179</v>
      </c>
      <c r="E2" s="196"/>
      <c r="F2" s="197"/>
      <c r="G2" s="39">
        <f>VLOOKUP($B$1,Tabela14[[#All],[Cliente]:[Pot.do módulo]],4,0)</f>
        <v>345</v>
      </c>
      <c r="H2" s="195" t="s">
        <v>180</v>
      </c>
      <c r="I2" s="196"/>
      <c r="J2" s="197"/>
      <c r="K2" s="40">
        <f>VLOOKUP($B$1,Tabela14[[#All],[Cliente]:[Potência]],5,0)</f>
        <v>2.76</v>
      </c>
    </row>
    <row r="3" spans="1:17" ht="15.75" thickBot="1" x14ac:dyDescent="0.3">
      <c r="B3" s="4"/>
      <c r="C3" s="36">
        <v>1</v>
      </c>
      <c r="D3" s="36">
        <v>2</v>
      </c>
      <c r="E3" s="37">
        <v>3</v>
      </c>
      <c r="F3" s="36">
        <v>4</v>
      </c>
      <c r="G3" s="37">
        <v>5</v>
      </c>
      <c r="H3" s="36">
        <v>6</v>
      </c>
      <c r="I3" s="37">
        <v>7</v>
      </c>
      <c r="J3" s="36">
        <v>8</v>
      </c>
      <c r="K3" s="37">
        <v>9</v>
      </c>
      <c r="L3" s="32">
        <v>10</v>
      </c>
      <c r="M3" s="35">
        <v>11</v>
      </c>
      <c r="N3" s="32">
        <v>12</v>
      </c>
      <c r="O3" s="4"/>
      <c r="P3" s="4"/>
    </row>
    <row r="4" spans="1:17" ht="15.75" thickBot="1" x14ac:dyDescent="0.3">
      <c r="B4" s="33" t="s">
        <v>229</v>
      </c>
      <c r="C4" s="33" t="s">
        <v>184</v>
      </c>
      <c r="D4" s="33" t="s">
        <v>185</v>
      </c>
      <c r="E4" s="34" t="s">
        <v>186</v>
      </c>
      <c r="F4" s="33" t="s">
        <v>187</v>
      </c>
      <c r="G4" s="34" t="s">
        <v>188</v>
      </c>
      <c r="H4" s="33" t="s">
        <v>189</v>
      </c>
      <c r="I4" s="34" t="s">
        <v>190</v>
      </c>
      <c r="J4" s="33" t="s">
        <v>191</v>
      </c>
      <c r="K4" s="34" t="s">
        <v>192</v>
      </c>
      <c r="L4" s="33" t="s">
        <v>193</v>
      </c>
      <c r="M4" s="34" t="s">
        <v>194</v>
      </c>
      <c r="N4" s="31" t="s">
        <v>195</v>
      </c>
      <c r="O4" s="33" t="s">
        <v>175</v>
      </c>
      <c r="P4" s="33" t="s">
        <v>226</v>
      </c>
    </row>
    <row r="5" spans="1:17" ht="15.75" thickBot="1" x14ac:dyDescent="0.3">
      <c r="B5" s="33" t="s">
        <v>181</v>
      </c>
      <c r="C5" s="34">
        <f>VLOOKUP($B$1,Prev!$B$3:$O$199,1+C3,0)</f>
        <v>369</v>
      </c>
      <c r="D5" s="34">
        <f>VLOOKUP($B$1,Prev!$B$3:$O$199,1+D3,0)</f>
        <v>332</v>
      </c>
      <c r="E5" s="34">
        <f>VLOOKUP($B$1,Prev!$B$3:$O$199,1+E3,0)</f>
        <v>350</v>
      </c>
      <c r="F5" s="34">
        <f>VLOOKUP($B$1,Prev!$B$3:$O$199,1+F3,0)</f>
        <v>296</v>
      </c>
      <c r="G5" s="34">
        <f>VLOOKUP($B$1,Prev!$B$3:$O$199,1+G3,0)</f>
        <v>260</v>
      </c>
      <c r="H5" s="34">
        <f>VLOOKUP($B$1,Prev!$B$3:$O$199,1+H3,0)</f>
        <v>215</v>
      </c>
      <c r="I5" s="34">
        <f>VLOOKUP($B$1,Prev!$B$3:$O$199,1+I3,0)</f>
        <v>245</v>
      </c>
      <c r="J5" s="34">
        <f>VLOOKUP($B$1,Prev!$B$3:$O$199,1+J3,0)</f>
        <v>283</v>
      </c>
      <c r="K5" s="34">
        <f>VLOOKUP($B$1,Prev!$B$3:$O$199,1+K3,0)</f>
        <v>270</v>
      </c>
      <c r="L5" s="34">
        <f>VLOOKUP($B$1,Prev!$B$3:$O$199,1+L3,0)</f>
        <v>325</v>
      </c>
      <c r="M5" s="34">
        <f>VLOOKUP($B$1,Prev!$B$3:$O$199,1+M3,0)</f>
        <v>353</v>
      </c>
      <c r="N5" s="34">
        <f>VLOOKUP($B$1,Prev!$B$3:$O$199,1+N3,0)</f>
        <v>376</v>
      </c>
      <c r="O5" s="33">
        <f>ROUNDDOWN(AVERAGE(C5:N5),1)</f>
        <v>306.10000000000002</v>
      </c>
      <c r="P5" s="200">
        <f>AVERAGE(P7,P9,P11,P13,P15,P17,P19)</f>
        <v>0.54720679516497872</v>
      </c>
      <c r="Q5" s="202" t="s">
        <v>231</v>
      </c>
    </row>
    <row r="6" spans="1:17" ht="15.75" thickBot="1" x14ac:dyDescent="0.3">
      <c r="B6" s="33" t="s">
        <v>230</v>
      </c>
      <c r="C6" s="83">
        <f t="shared" ref="C6:N8" si="0">IF(C5="","",C5/$C$2)</f>
        <v>46.125</v>
      </c>
      <c r="D6" s="83">
        <f t="shared" si="0"/>
        <v>41.5</v>
      </c>
      <c r="E6" s="83">
        <f t="shared" si="0"/>
        <v>43.75</v>
      </c>
      <c r="F6" s="83">
        <f t="shared" si="0"/>
        <v>37</v>
      </c>
      <c r="G6" s="83">
        <f t="shared" si="0"/>
        <v>32.5</v>
      </c>
      <c r="H6" s="83">
        <f t="shared" si="0"/>
        <v>26.875</v>
      </c>
      <c r="I6" s="83">
        <f t="shared" si="0"/>
        <v>30.625</v>
      </c>
      <c r="J6" s="83">
        <f t="shared" si="0"/>
        <v>35.375</v>
      </c>
      <c r="K6" s="83">
        <f t="shared" si="0"/>
        <v>33.75</v>
      </c>
      <c r="L6" s="83">
        <f t="shared" si="0"/>
        <v>40.625</v>
      </c>
      <c r="M6" s="83">
        <f t="shared" si="0"/>
        <v>44.125</v>
      </c>
      <c r="N6" s="83">
        <f t="shared" si="0"/>
        <v>47</v>
      </c>
      <c r="O6" s="33">
        <f>ROUNDDOWN(AVERAGE(C6:N6),1)</f>
        <v>38.200000000000003</v>
      </c>
      <c r="P6" s="201"/>
      <c r="Q6" s="203"/>
    </row>
    <row r="7" spans="1:17" x14ac:dyDescent="0.25">
      <c r="A7" s="54">
        <v>2018</v>
      </c>
      <c r="B7" s="58" t="s">
        <v>182</v>
      </c>
      <c r="C7" s="47" t="str">
        <f>IF(HLOOKUP($B$1,Tabela5[#All],1+C$3,0)=0,"",HLOOKUP($B$1,Tabela5[#All],1+C$3,0))</f>
        <v/>
      </c>
      <c r="D7" s="29" t="str">
        <f>IF(HLOOKUP($B$1,Tabela5[#All],1+D$3,0)=0,"",HLOOKUP($B$1,Tabela5[#All],1+D$3,0))</f>
        <v/>
      </c>
      <c r="E7" s="29" t="str">
        <f>IF(HLOOKUP($B$1,Tabela5[#All],1+E$3,0)=0,"",HLOOKUP($B$1,Tabela5[#All],1+E$3,0))</f>
        <v/>
      </c>
      <c r="F7" s="29" t="str">
        <f>IF(HLOOKUP($B$1,Tabela5[#All],1+F$3,0)=0,"",HLOOKUP($B$1,Tabela5[#All],1+F$3,0))</f>
        <v/>
      </c>
      <c r="G7" s="29" t="str">
        <f>IF(HLOOKUP($B$1,Tabela5[#All],1+G$3,0)=0,"",HLOOKUP($B$1,Tabela5[#All],1+G$3,0))</f>
        <v/>
      </c>
      <c r="H7" s="29" t="str">
        <f>IF(HLOOKUP($B$1,Tabela5[#All],1+H$3,0)=0,"",HLOOKUP($B$1,Tabela5[#All],1+H$3,0))</f>
        <v/>
      </c>
      <c r="I7" s="29" t="str">
        <f>IF(HLOOKUP($B$1,Tabela5[#All],1+I$3,0)=0,"",HLOOKUP($B$1,Tabela5[#All],1+I$3,0))</f>
        <v/>
      </c>
      <c r="J7" s="29" t="str">
        <f>IF(HLOOKUP($B$1,Tabela5[#All],1+J$3,0)=0,"",HLOOKUP($B$1,Tabela5[#All],1+J$3,0))</f>
        <v/>
      </c>
      <c r="K7" s="29" t="str">
        <f>IF(HLOOKUP($B$1,Tabela5[#All],1+K$3,0)=0,"",HLOOKUP($B$1,Tabela5[#All],1+K$3,0))</f>
        <v/>
      </c>
      <c r="L7" s="29" t="str">
        <f>IF(HLOOKUP($B$1,Tabela5[#All],1+L$3,0)=0,"",HLOOKUP($B$1,Tabela5[#All],1+L$3,0))</f>
        <v/>
      </c>
      <c r="M7" s="29" t="str">
        <f>IF(HLOOKUP($B$1,Tabela5[#All],1+M$3,0)=0,"",HLOOKUP($B$1,Tabela5[#All],1+M$3,0))</f>
        <v/>
      </c>
      <c r="N7" s="30" t="str">
        <f>IF(HLOOKUP($B$1,Tabela5[#All],1+N$3,0)=0,"",HLOOKUP($B$1,Tabela5[#All],1+N$3,0))</f>
        <v/>
      </c>
      <c r="O7" s="43" t="str">
        <f>IFERROR(ROUNDDOWN(AVERAGE(C7:N7),1),"")</f>
        <v/>
      </c>
      <c r="P7" s="198" t="str">
        <f>IFERROR(O7/$O$5,"")</f>
        <v/>
      </c>
      <c r="Q7" s="204">
        <v>2018</v>
      </c>
    </row>
    <row r="8" spans="1:17" ht="15.75" thickBot="1" x14ac:dyDescent="0.3">
      <c r="A8" s="55">
        <v>2018</v>
      </c>
      <c r="B8" s="59" t="s">
        <v>183</v>
      </c>
      <c r="C8" s="48" t="str">
        <f t="shared" si="0"/>
        <v/>
      </c>
      <c r="D8" s="27" t="str">
        <f t="shared" si="0"/>
        <v/>
      </c>
      <c r="E8" s="27" t="str">
        <f t="shared" si="0"/>
        <v/>
      </c>
      <c r="F8" s="27" t="str">
        <f t="shared" si="0"/>
        <v/>
      </c>
      <c r="G8" s="27" t="str">
        <f t="shared" si="0"/>
        <v/>
      </c>
      <c r="H8" s="27" t="str">
        <f t="shared" si="0"/>
        <v/>
      </c>
      <c r="I8" s="27" t="str">
        <f t="shared" si="0"/>
        <v/>
      </c>
      <c r="J8" s="27" t="str">
        <f t="shared" si="0"/>
        <v/>
      </c>
      <c r="K8" s="27" t="str">
        <f t="shared" si="0"/>
        <v/>
      </c>
      <c r="L8" s="27" t="str">
        <f t="shared" si="0"/>
        <v/>
      </c>
      <c r="M8" s="27" t="str">
        <f t="shared" si="0"/>
        <v/>
      </c>
      <c r="N8" s="28" t="str">
        <f t="shared" si="0"/>
        <v/>
      </c>
      <c r="O8" s="44" t="str">
        <f t="shared" ref="O8:O24" si="1">IFERROR(ROUNDDOWN(AVERAGE(C8:N8),1),"")</f>
        <v/>
      </c>
      <c r="P8" s="199"/>
      <c r="Q8" s="205"/>
    </row>
    <row r="9" spans="1:17" x14ac:dyDescent="0.25">
      <c r="A9" s="56">
        <v>2019</v>
      </c>
      <c r="B9" s="60" t="s">
        <v>182</v>
      </c>
      <c r="C9" s="49" t="str">
        <f>IF(HLOOKUP($B$1,Tabela5[#All],13+C$3,0)=0,"",HLOOKUP($B$1,Tabela5[#All],13+C$3,0))</f>
        <v/>
      </c>
      <c r="D9" s="41" t="str">
        <f>IF(HLOOKUP($B$1,Tabela5[#All],13+D$3,0)=0,"",HLOOKUP($B$1,Tabela5[#All],13+D$3,0))</f>
        <v/>
      </c>
      <c r="E9" s="41" t="str">
        <f>IF(HLOOKUP($B$1,Tabela5[#All],13+E$3,0)=0,"",HLOOKUP($B$1,Tabela5[#All],13+E$3,0))</f>
        <v/>
      </c>
      <c r="F9" s="41" t="str">
        <f>IF(HLOOKUP($B$1,Tabela5[#All],13+F$3,0)=0,"",HLOOKUP($B$1,Tabela5[#All],13+F$3,0))</f>
        <v/>
      </c>
      <c r="G9" s="41" t="str">
        <f>IF(HLOOKUP($B$1,Tabela5[#All],13+G$3,0)=0,"",HLOOKUP($B$1,Tabela5[#All],13+G$3,0))</f>
        <v/>
      </c>
      <c r="H9" s="41" t="str">
        <f>IF(HLOOKUP($B$1,Tabela5[#All],13+H$3,0)=0,"",HLOOKUP($B$1,Tabela5[#All],13+H$3,0))</f>
        <v/>
      </c>
      <c r="I9" s="41" t="str">
        <f>IF(HLOOKUP($B$1,Tabela5[#All],13+I$3,0)=0,"",HLOOKUP($B$1,Tabela5[#All],13+I$3,0))</f>
        <v/>
      </c>
      <c r="J9" s="41" t="str">
        <f>IF(HLOOKUP($B$1,Tabela5[#All],13+J$3,0)=0,"",HLOOKUP($B$1,Tabela5[#All],13+J$3,0))</f>
        <v/>
      </c>
      <c r="K9" s="41" t="str">
        <f>IF(HLOOKUP($B$1,Tabela5[#All],13+K$3,0)=0,"",HLOOKUP($B$1,Tabela5[#All],13+K$3,0))</f>
        <v/>
      </c>
      <c r="L9" s="41" t="str">
        <f>IF(HLOOKUP($B$1,Tabela5[#All],13+L$3,0)=0,"",HLOOKUP($B$1,Tabela5[#All],13+L$3,0))</f>
        <v/>
      </c>
      <c r="M9" s="41" t="str">
        <f>IF(HLOOKUP($B$1,Tabela5[#All],13+M$3,0)=0,"",HLOOKUP($B$1,Tabela5[#All],13+M$3,0))</f>
        <v/>
      </c>
      <c r="N9" s="42" t="str">
        <f>IF(HLOOKUP($B$1,Tabela5[#All],13+N$3,0)=0,"",HLOOKUP($B$1,Tabela5[#All],13+N$3,0))</f>
        <v/>
      </c>
      <c r="O9" s="45" t="str">
        <f>IFERROR(ROUNDDOWN(AVERAGE(C9:N9),1),"")</f>
        <v/>
      </c>
      <c r="P9" s="208" t="str">
        <f>IFERROR(O9/$O$5,"")</f>
        <v/>
      </c>
      <c r="Q9" s="206">
        <v>2019</v>
      </c>
    </row>
    <row r="10" spans="1:17" ht="15.75" thickBot="1" x14ac:dyDescent="0.3">
      <c r="A10" s="57">
        <v>2019</v>
      </c>
      <c r="B10" s="61" t="s">
        <v>183</v>
      </c>
      <c r="C10" s="50" t="str">
        <f t="shared" ref="C10:N10" si="2">IF(C9="","",C9/$C$2)</f>
        <v/>
      </c>
      <c r="D10" s="25" t="str">
        <f t="shared" si="2"/>
        <v/>
      </c>
      <c r="E10" s="25" t="str">
        <f t="shared" si="2"/>
        <v/>
      </c>
      <c r="F10" s="25" t="str">
        <f t="shared" si="2"/>
        <v/>
      </c>
      <c r="G10" s="25" t="str">
        <f t="shared" si="2"/>
        <v/>
      </c>
      <c r="H10" s="25" t="str">
        <f t="shared" si="2"/>
        <v/>
      </c>
      <c r="I10" s="25" t="str">
        <f t="shared" si="2"/>
        <v/>
      </c>
      <c r="J10" s="25" t="str">
        <f t="shared" si="2"/>
        <v/>
      </c>
      <c r="K10" s="25" t="str">
        <f t="shared" si="2"/>
        <v/>
      </c>
      <c r="L10" s="25" t="str">
        <f t="shared" si="2"/>
        <v/>
      </c>
      <c r="M10" s="25" t="str">
        <f t="shared" si="2"/>
        <v/>
      </c>
      <c r="N10" s="26" t="str">
        <f t="shared" si="2"/>
        <v/>
      </c>
      <c r="O10" s="46" t="str">
        <f t="shared" si="1"/>
        <v/>
      </c>
      <c r="P10" s="209"/>
      <c r="Q10" s="207"/>
    </row>
    <row r="11" spans="1:17" x14ac:dyDescent="0.25">
      <c r="A11" s="54">
        <v>2020</v>
      </c>
      <c r="B11" s="58" t="s">
        <v>182</v>
      </c>
      <c r="C11" s="47" t="str">
        <f>IF(HLOOKUP($B$1,Tabela5[#All],25+C$3,0)=0,"",HLOOKUP($B$1,Tabela5[#All],25+C$3,0))</f>
        <v/>
      </c>
      <c r="D11" s="29" t="str">
        <f>IF(HLOOKUP($B$1,Tabela5[#All],25+D$3,0)=0,"",HLOOKUP($B$1,Tabela5[#All],25+D$3,0))</f>
        <v/>
      </c>
      <c r="E11" s="29" t="str">
        <f>IF(HLOOKUP($B$1,Tabela5[#All],25+E$3,0)=0,"",HLOOKUP($B$1,Tabela5[#All],25+E$3,0))</f>
        <v/>
      </c>
      <c r="F11" s="29" t="str">
        <f>IF(HLOOKUP($B$1,Tabela5[#All],25+F$3,0)=0,"",HLOOKUP($B$1,Tabela5[#All],25+F$3,0))</f>
        <v/>
      </c>
      <c r="G11" s="29" t="str">
        <f>IF(HLOOKUP($B$1,Tabela5[#All],25+G$3,0)=0,"",HLOOKUP($B$1,Tabela5[#All],25+G$3,0))</f>
        <v/>
      </c>
      <c r="H11" s="29">
        <f>IF(HLOOKUP($B$1,Tabela5[#All],25+H$3,0)=0,"",HLOOKUP($B$1,Tabela5[#All],25+H$3,0))</f>
        <v>176</v>
      </c>
      <c r="I11" s="29">
        <f>IF(HLOOKUP($B$1,Tabela5[#All],25+I$3,0)=0,"",HLOOKUP($B$1,Tabela5[#All],25+I$3,0))</f>
        <v>159</v>
      </c>
      <c r="J11" s="29" t="str">
        <f>IF(HLOOKUP($B$1,Tabela5[#All],25+J$3,0)=0,"",HLOOKUP($B$1,Tabela5[#All],25+J$3,0))</f>
        <v/>
      </c>
      <c r="K11" s="29" t="str">
        <f>IF(HLOOKUP($B$1,Tabela5[#All],25+K$3,0)=0,"",HLOOKUP($B$1,Tabela5[#All],25+K$3,0))</f>
        <v/>
      </c>
      <c r="L11" s="29" t="str">
        <f>IF(HLOOKUP($B$1,Tabela5[#All],25+L$3,0)=0,"",HLOOKUP($B$1,Tabela5[#All],25+L$3,0))</f>
        <v/>
      </c>
      <c r="M11" s="29" t="str">
        <f>IF(HLOOKUP($B$1,Tabela5[#All],25+M$3,0)=0,"",HLOOKUP($B$1,Tabela5[#All],25+M$3,0))</f>
        <v/>
      </c>
      <c r="N11" s="30" t="str">
        <f>IF(HLOOKUP($B$1,Tabela5[#All],25+N$3,0)=0,"",HLOOKUP($B$1,Tabela5[#All],25+N$3,0))</f>
        <v/>
      </c>
      <c r="O11" s="43">
        <f t="shared" si="1"/>
        <v>167.5</v>
      </c>
      <c r="P11" s="210">
        <f>IFERROR(O11/$O$5,"")</f>
        <v>0.54720679516497872</v>
      </c>
      <c r="Q11" s="204">
        <v>2020</v>
      </c>
    </row>
    <row r="12" spans="1:17" ht="15.75" thickBot="1" x14ac:dyDescent="0.3">
      <c r="A12" s="55">
        <v>2020</v>
      </c>
      <c r="B12" s="59" t="s">
        <v>183</v>
      </c>
      <c r="C12" s="48" t="str">
        <f t="shared" ref="C12:N12" si="3">IF(C11="","",C11/$C$2)</f>
        <v/>
      </c>
      <c r="D12" s="27" t="str">
        <f t="shared" si="3"/>
        <v/>
      </c>
      <c r="E12" s="27" t="str">
        <f t="shared" si="3"/>
        <v/>
      </c>
      <c r="F12" s="27" t="str">
        <f t="shared" si="3"/>
        <v/>
      </c>
      <c r="G12" s="27" t="str">
        <f t="shared" si="3"/>
        <v/>
      </c>
      <c r="H12" s="27">
        <f t="shared" si="3"/>
        <v>22</v>
      </c>
      <c r="I12" s="27">
        <f t="shared" si="3"/>
        <v>19.875</v>
      </c>
      <c r="J12" s="27" t="str">
        <f t="shared" si="3"/>
        <v/>
      </c>
      <c r="K12" s="27" t="str">
        <f t="shared" si="3"/>
        <v/>
      </c>
      <c r="L12" s="27" t="str">
        <f t="shared" si="3"/>
        <v/>
      </c>
      <c r="M12" s="27" t="str">
        <f t="shared" si="3"/>
        <v/>
      </c>
      <c r="N12" s="28" t="str">
        <f t="shared" si="3"/>
        <v/>
      </c>
      <c r="O12" s="44">
        <f t="shared" si="1"/>
        <v>20.9</v>
      </c>
      <c r="P12" s="211"/>
      <c r="Q12" s="205"/>
    </row>
    <row r="13" spans="1:17" x14ac:dyDescent="0.25">
      <c r="A13" s="56">
        <v>2021</v>
      </c>
      <c r="B13" s="60" t="s">
        <v>182</v>
      </c>
      <c r="C13" s="49" t="str">
        <f>IF(HLOOKUP($B$1,Tabela5[#All],37+C$3,0)=0,"",HLOOKUP($B$1,Tabela5[#All],37+C$3,0))</f>
        <v/>
      </c>
      <c r="D13" s="41" t="str">
        <f>IF(HLOOKUP($B$1,Tabela5[#All],37+D$3,0)=0,"",HLOOKUP($B$1,Tabela5[#All],37+D$3,0))</f>
        <v/>
      </c>
      <c r="E13" s="41" t="str">
        <f>IF(HLOOKUP($B$1,Tabela5[#All],37+E$3,0)=0,"",HLOOKUP($B$1,Tabela5[#All],37+E$3,0))</f>
        <v/>
      </c>
      <c r="F13" s="41" t="str">
        <f>IF(HLOOKUP($B$1,Tabela5[#All],37+F$3,0)=0,"",HLOOKUP($B$1,Tabela5[#All],37+F$3,0))</f>
        <v/>
      </c>
      <c r="G13" s="41" t="str">
        <f>IF(HLOOKUP($B$1,Tabela5[#All],37+G$3,0)=0,"",HLOOKUP($B$1,Tabela5[#All],37+G$3,0))</f>
        <v/>
      </c>
      <c r="H13" s="41" t="str">
        <f>IF(HLOOKUP($B$1,Tabela5[#All],37+H$3,0)=0,"",HLOOKUP($B$1,Tabela5[#All],37+H$3,0))</f>
        <v/>
      </c>
      <c r="I13" s="41" t="str">
        <f>IF(HLOOKUP($B$1,Tabela5[#All],37+I$3,0)=0,"",HLOOKUP($B$1,Tabela5[#All],37+I$3,0))</f>
        <v/>
      </c>
      <c r="J13" s="41" t="str">
        <f>IF(HLOOKUP($B$1,Tabela5[#All],37+J$3,0)=0,"",HLOOKUP($B$1,Tabela5[#All],37+J$3,0))</f>
        <v/>
      </c>
      <c r="K13" s="41" t="str">
        <f>IF(HLOOKUP($B$1,Tabela5[#All],37+K$3,0)=0,"",HLOOKUP($B$1,Tabela5[#All],37+K$3,0))</f>
        <v/>
      </c>
      <c r="L13" s="41" t="str">
        <f>IF(HLOOKUP($B$1,Tabela5[#All],37+L$3,0)=0,"",HLOOKUP($B$1,Tabela5[#All],37+L$3,0))</f>
        <v/>
      </c>
      <c r="M13" s="41" t="str">
        <f>IF(HLOOKUP($B$1,Tabela5[#All],37+M$3,0)=0,"",HLOOKUP($B$1,Tabela5[#All],37+M$3,0))</f>
        <v/>
      </c>
      <c r="N13" s="42" t="str">
        <f>IF(HLOOKUP($B$1,Tabela5[#All],37+N$3,0)=0,"",HLOOKUP($B$1,Tabela5[#All],37+N$3,0))</f>
        <v/>
      </c>
      <c r="O13" s="45" t="str">
        <f t="shared" si="1"/>
        <v/>
      </c>
      <c r="P13" s="190" t="str">
        <f>IFERROR(O13/$O$5,"")</f>
        <v/>
      </c>
      <c r="Q13" s="206">
        <v>2021</v>
      </c>
    </row>
    <row r="14" spans="1:17" ht="15.75" thickBot="1" x14ac:dyDescent="0.3">
      <c r="A14" s="57">
        <v>2021</v>
      </c>
      <c r="B14" s="61" t="s">
        <v>183</v>
      </c>
      <c r="C14" s="50" t="str">
        <f t="shared" ref="C14:N14" si="4">IF(C13="","",C13/$C$2)</f>
        <v/>
      </c>
      <c r="D14" s="25" t="str">
        <f t="shared" si="4"/>
        <v/>
      </c>
      <c r="E14" s="25" t="str">
        <f t="shared" si="4"/>
        <v/>
      </c>
      <c r="F14" s="25" t="str">
        <f t="shared" si="4"/>
        <v/>
      </c>
      <c r="G14" s="25" t="str">
        <f t="shared" si="4"/>
        <v/>
      </c>
      <c r="H14" s="25" t="str">
        <f t="shared" si="4"/>
        <v/>
      </c>
      <c r="I14" s="25" t="str">
        <f t="shared" si="4"/>
        <v/>
      </c>
      <c r="J14" s="25" t="str">
        <f t="shared" si="4"/>
        <v/>
      </c>
      <c r="K14" s="25" t="str">
        <f t="shared" si="4"/>
        <v/>
      </c>
      <c r="L14" s="25" t="str">
        <f t="shared" si="4"/>
        <v/>
      </c>
      <c r="M14" s="25" t="str">
        <f t="shared" si="4"/>
        <v/>
      </c>
      <c r="N14" s="26" t="str">
        <f t="shared" si="4"/>
        <v/>
      </c>
      <c r="O14" s="46" t="str">
        <f t="shared" si="1"/>
        <v/>
      </c>
      <c r="P14" s="191"/>
      <c r="Q14" s="207"/>
    </row>
    <row r="15" spans="1:17" x14ac:dyDescent="0.25">
      <c r="A15" s="54">
        <v>2022</v>
      </c>
      <c r="B15" s="58" t="s">
        <v>182</v>
      </c>
      <c r="C15" s="47" t="str">
        <f>IF(HLOOKUP($B$1,Tabela5[#All],49+C$3,0)=0,"",HLOOKUP($B$1,Tabela5[#All],49+C$3,0))</f>
        <v/>
      </c>
      <c r="D15" s="29" t="str">
        <f>IF(HLOOKUP($B$1,Tabela5[#All],49+D$3,0)=0,"",HLOOKUP($B$1,Tabela5[#All],49+D$3,0))</f>
        <v/>
      </c>
      <c r="E15" s="29" t="str">
        <f>IF(HLOOKUP($B$1,Tabela5[#All],49+E$3,0)=0,"",HLOOKUP($B$1,Tabela5[#All],49+E$3,0))</f>
        <v/>
      </c>
      <c r="F15" s="29" t="str">
        <f>IF(HLOOKUP($B$1,Tabela5[#All],49+F$3,0)=0,"",HLOOKUP($B$1,Tabela5[#All],49+F$3,0))</f>
        <v/>
      </c>
      <c r="G15" s="29" t="str">
        <f>IF(HLOOKUP($B$1,Tabela5[#All],49+G$3,0)=0,"",HLOOKUP($B$1,Tabela5[#All],49+G$3,0))</f>
        <v/>
      </c>
      <c r="H15" s="29" t="str">
        <f>IF(HLOOKUP($B$1,Tabela5[#All],49+H$3,0)=0,"",HLOOKUP($B$1,Tabela5[#All],49+H$3,0))</f>
        <v/>
      </c>
      <c r="I15" s="29" t="str">
        <f>IF(HLOOKUP($B$1,Tabela5[#All],49+I$3,0)=0,"",HLOOKUP($B$1,Tabela5[#All],49+I$3,0))</f>
        <v/>
      </c>
      <c r="J15" s="29" t="str">
        <f>IF(HLOOKUP($B$1,Tabela5[#All],49+J$3,0)=0,"",HLOOKUP($B$1,Tabela5[#All],49+J$3,0))</f>
        <v/>
      </c>
      <c r="K15" s="29" t="str">
        <f>IF(HLOOKUP($B$1,Tabela5[#All],49+K$3,0)=0,"",HLOOKUP($B$1,Tabela5[#All],49+K$3,0))</f>
        <v/>
      </c>
      <c r="L15" s="29" t="str">
        <f>IF(HLOOKUP($B$1,Tabela5[#All],49+L$3,0)=0,"",HLOOKUP($B$1,Tabela5[#All],49+L$3,0))</f>
        <v/>
      </c>
      <c r="M15" s="29" t="str">
        <f>IF(HLOOKUP($B$1,Tabela5[#All],49+M$3,0)=0,"",HLOOKUP($B$1,Tabela5[#All],49+M$3,0))</f>
        <v/>
      </c>
      <c r="N15" s="30" t="str">
        <f>IF(HLOOKUP($B$1,Tabela5[#All],49+N$3,0)=0,"",HLOOKUP($B$1,Tabela5[#All],49+N$3,0))</f>
        <v/>
      </c>
      <c r="O15" s="43" t="str">
        <f t="shared" si="1"/>
        <v/>
      </c>
      <c r="P15" s="188" t="str">
        <f>IFERROR(O15/$O$5,"")</f>
        <v/>
      </c>
      <c r="Q15" s="204">
        <v>2022</v>
      </c>
    </row>
    <row r="16" spans="1:17" ht="15.75" thickBot="1" x14ac:dyDescent="0.3">
      <c r="A16" s="55">
        <v>2022</v>
      </c>
      <c r="B16" s="59" t="s">
        <v>183</v>
      </c>
      <c r="C16" s="48" t="str">
        <f t="shared" ref="C16:N16" si="5">IF(C15="","",C15/$C$2)</f>
        <v/>
      </c>
      <c r="D16" s="27" t="str">
        <f t="shared" si="5"/>
        <v/>
      </c>
      <c r="E16" s="27" t="str">
        <f t="shared" si="5"/>
        <v/>
      </c>
      <c r="F16" s="27" t="str">
        <f t="shared" si="5"/>
        <v/>
      </c>
      <c r="G16" s="27" t="str">
        <f t="shared" si="5"/>
        <v/>
      </c>
      <c r="H16" s="27" t="str">
        <f t="shared" si="5"/>
        <v/>
      </c>
      <c r="I16" s="27" t="str">
        <f t="shared" si="5"/>
        <v/>
      </c>
      <c r="J16" s="27" t="str">
        <f t="shared" si="5"/>
        <v/>
      </c>
      <c r="K16" s="27" t="str">
        <f t="shared" si="5"/>
        <v/>
      </c>
      <c r="L16" s="27" t="str">
        <f t="shared" si="5"/>
        <v/>
      </c>
      <c r="M16" s="27" t="str">
        <f t="shared" si="5"/>
        <v/>
      </c>
      <c r="N16" s="28" t="str">
        <f t="shared" si="5"/>
        <v/>
      </c>
      <c r="O16" s="44" t="str">
        <f t="shared" si="1"/>
        <v/>
      </c>
      <c r="P16" s="189"/>
      <c r="Q16" s="205"/>
    </row>
    <row r="17" spans="1:17" x14ac:dyDescent="0.25">
      <c r="A17" s="56">
        <v>2023</v>
      </c>
      <c r="B17" s="60" t="s">
        <v>182</v>
      </c>
      <c r="C17" s="49" t="str">
        <f>IF(HLOOKUP($B$1,Tabela5[#All],61+C$3,0)=0,"",HLOOKUP($B$1,Tabela5[#All],61+C$3,0))</f>
        <v/>
      </c>
      <c r="D17" s="41" t="str">
        <f>IF(HLOOKUP($B$1,Tabela5[#All],61+D$3,0)=0,"",HLOOKUP($B$1,Tabela5[#All],61+D$3,0))</f>
        <v/>
      </c>
      <c r="E17" s="41" t="str">
        <f>IF(HLOOKUP($B$1,Tabela5[#All],61+E$3,0)=0,"",HLOOKUP($B$1,Tabela5[#All],61+E$3,0))</f>
        <v/>
      </c>
      <c r="F17" s="41" t="str">
        <f>IF(HLOOKUP($B$1,Tabela5[#All],61+F$3,0)=0,"",HLOOKUP($B$1,Tabela5[#All],61+F$3,0))</f>
        <v/>
      </c>
      <c r="G17" s="41" t="str">
        <f>IF(HLOOKUP($B$1,Tabela5[#All],61+G$3,0)=0,"",HLOOKUP($B$1,Tabela5[#All],61+G$3,0))</f>
        <v/>
      </c>
      <c r="H17" s="41" t="str">
        <f>IF(HLOOKUP($B$1,Tabela5[#All],61+H$3,0)=0,"",HLOOKUP($B$1,Tabela5[#All],61+H$3,0))</f>
        <v/>
      </c>
      <c r="I17" s="41" t="str">
        <f>IF(HLOOKUP($B$1,Tabela5[#All],61+I$3,0)=0,"",HLOOKUP($B$1,Tabela5[#All],61+I$3,0))</f>
        <v/>
      </c>
      <c r="J17" s="41" t="str">
        <f>IF(HLOOKUP($B$1,Tabela5[#All],61+J$3,0)=0,"",HLOOKUP($B$1,Tabela5[#All],61+J$3,0))</f>
        <v/>
      </c>
      <c r="K17" s="41" t="str">
        <f>IF(HLOOKUP($B$1,Tabela5[#All],61+K$3,0)=0,"",HLOOKUP($B$1,Tabela5[#All],61+K$3,0))</f>
        <v/>
      </c>
      <c r="L17" s="41" t="str">
        <f>IF(HLOOKUP($B$1,Tabela5[#All],61+L$3,0)=0,"",HLOOKUP($B$1,Tabela5[#All],61+L$3,0))</f>
        <v/>
      </c>
      <c r="M17" s="41" t="str">
        <f>IF(HLOOKUP($B$1,Tabela5[#All],61+M$3,0)=0,"",HLOOKUP($B$1,Tabela5[#All],61+M$3,0))</f>
        <v/>
      </c>
      <c r="N17" s="42" t="str">
        <f>IF(HLOOKUP($B$1,Tabela5[#All],61+N$3,0)=0,"",HLOOKUP($B$1,Tabela5[#All],61+N$3,0))</f>
        <v/>
      </c>
      <c r="O17" s="45" t="str">
        <f t="shared" si="1"/>
        <v/>
      </c>
      <c r="P17" s="190" t="str">
        <f>IFERROR(O17/$O$5,"")</f>
        <v/>
      </c>
      <c r="Q17" s="206">
        <v>2023</v>
      </c>
    </row>
    <row r="18" spans="1:17" ht="15.75" thickBot="1" x14ac:dyDescent="0.3">
      <c r="A18" s="57">
        <v>2023</v>
      </c>
      <c r="B18" s="61" t="s">
        <v>183</v>
      </c>
      <c r="C18" s="50" t="str">
        <f t="shared" ref="C18:N18" si="6">IF(C17="","",C17/$C$2)</f>
        <v/>
      </c>
      <c r="D18" s="25" t="str">
        <f t="shared" si="6"/>
        <v/>
      </c>
      <c r="E18" s="25" t="str">
        <f t="shared" si="6"/>
        <v/>
      </c>
      <c r="F18" s="25" t="str">
        <f t="shared" si="6"/>
        <v/>
      </c>
      <c r="G18" s="25" t="str">
        <f t="shared" si="6"/>
        <v/>
      </c>
      <c r="H18" s="25" t="str">
        <f t="shared" si="6"/>
        <v/>
      </c>
      <c r="I18" s="25" t="str">
        <f t="shared" si="6"/>
        <v/>
      </c>
      <c r="J18" s="25" t="str">
        <f t="shared" si="6"/>
        <v/>
      </c>
      <c r="K18" s="25" t="str">
        <f t="shared" si="6"/>
        <v/>
      </c>
      <c r="L18" s="25" t="str">
        <f t="shared" si="6"/>
        <v/>
      </c>
      <c r="M18" s="25" t="str">
        <f t="shared" si="6"/>
        <v/>
      </c>
      <c r="N18" s="26" t="str">
        <f t="shared" si="6"/>
        <v/>
      </c>
      <c r="O18" s="46" t="str">
        <f t="shared" si="1"/>
        <v/>
      </c>
      <c r="P18" s="191"/>
      <c r="Q18" s="207"/>
    </row>
    <row r="19" spans="1:17" x14ac:dyDescent="0.25">
      <c r="A19" s="54">
        <v>2024</v>
      </c>
      <c r="B19" s="58" t="s">
        <v>182</v>
      </c>
      <c r="C19" s="47" t="str">
        <f>IF(HLOOKUP($B$1,Tabela5[#All],73+C$3,0)=0,"",HLOOKUP($B$1,Tabela5[#All],73+C$3,0))</f>
        <v/>
      </c>
      <c r="D19" s="29" t="str">
        <f>IF(HLOOKUP($B$1,Tabela5[#All],73+D$3,0)=0,"",HLOOKUP($B$1,Tabela5[#All],73+D$3,0))</f>
        <v/>
      </c>
      <c r="E19" s="29" t="str">
        <f>IF(HLOOKUP($B$1,Tabela5[#All],73+E$3,0)=0,"",HLOOKUP($B$1,Tabela5[#All],73+E$3,0))</f>
        <v/>
      </c>
      <c r="F19" s="29" t="str">
        <f>IF(HLOOKUP($B$1,Tabela5[#All],73+F$3,0)=0,"",HLOOKUP($B$1,Tabela5[#All],73+F$3,0))</f>
        <v/>
      </c>
      <c r="G19" s="29" t="str">
        <f>IF(HLOOKUP($B$1,Tabela5[#All],73+G$3,0)=0,"",HLOOKUP($B$1,Tabela5[#All],73+G$3,0))</f>
        <v/>
      </c>
      <c r="H19" s="29" t="str">
        <f>IF(HLOOKUP($B$1,Tabela5[#All],73+H$3,0)=0,"",HLOOKUP($B$1,Tabela5[#All],73+H$3,0))</f>
        <v/>
      </c>
      <c r="I19" s="29" t="str">
        <f>IF(HLOOKUP($B$1,Tabela5[#All],73+I$3,0)=0,"",HLOOKUP($B$1,Tabela5[#All],73+I$3,0))</f>
        <v/>
      </c>
      <c r="J19" s="29" t="str">
        <f>IF(HLOOKUP($B$1,Tabela5[#All],73+J$3,0)=0,"",HLOOKUP($B$1,Tabela5[#All],73+J$3,0))</f>
        <v/>
      </c>
      <c r="K19" s="29" t="str">
        <f>IF(HLOOKUP($B$1,Tabela5[#All],73+K$3,0)=0,"",HLOOKUP($B$1,Tabela5[#All],73+K$3,0))</f>
        <v/>
      </c>
      <c r="L19" s="29" t="str">
        <f>IF(HLOOKUP($B$1,Tabela5[#All],73+L$3,0)=0,"",HLOOKUP($B$1,Tabela5[#All],73+L$3,0))</f>
        <v/>
      </c>
      <c r="M19" s="29" t="str">
        <f>IF(HLOOKUP($B$1,Tabela5[#All],73+M$3,0)=0,"",HLOOKUP($B$1,Tabela5[#All],73+M$3,0))</f>
        <v/>
      </c>
      <c r="N19" s="30" t="str">
        <f>IF(HLOOKUP($B$1,Tabela5[#All],73+N$3,0)=0,"",HLOOKUP($B$1,Tabela5[#All],73+N$3,0))</f>
        <v/>
      </c>
      <c r="O19" s="43" t="str">
        <f t="shared" si="1"/>
        <v/>
      </c>
      <c r="P19" s="188" t="str">
        <f>IFERROR(O19/$O$5,"")</f>
        <v/>
      </c>
      <c r="Q19" s="204">
        <v>2024</v>
      </c>
    </row>
    <row r="20" spans="1:17" ht="15.75" thickBot="1" x14ac:dyDescent="0.3">
      <c r="A20" s="55">
        <v>2024</v>
      </c>
      <c r="B20" s="59" t="s">
        <v>183</v>
      </c>
      <c r="C20" s="48" t="str">
        <f t="shared" ref="C20:N20" si="7">IF(C19="","",C19/$C$2)</f>
        <v/>
      </c>
      <c r="D20" s="27" t="str">
        <f t="shared" si="7"/>
        <v/>
      </c>
      <c r="E20" s="27" t="str">
        <f t="shared" si="7"/>
        <v/>
      </c>
      <c r="F20" s="27" t="str">
        <f t="shared" si="7"/>
        <v/>
      </c>
      <c r="G20" s="27" t="str">
        <f t="shared" si="7"/>
        <v/>
      </c>
      <c r="H20" s="27" t="str">
        <f t="shared" si="7"/>
        <v/>
      </c>
      <c r="I20" s="27" t="str">
        <f t="shared" si="7"/>
        <v/>
      </c>
      <c r="J20" s="27" t="str">
        <f t="shared" si="7"/>
        <v/>
      </c>
      <c r="K20" s="27" t="str">
        <f t="shared" si="7"/>
        <v/>
      </c>
      <c r="L20" s="27" t="str">
        <f t="shared" si="7"/>
        <v/>
      </c>
      <c r="M20" s="27" t="str">
        <f t="shared" si="7"/>
        <v/>
      </c>
      <c r="N20" s="28" t="str">
        <f t="shared" si="7"/>
        <v/>
      </c>
      <c r="O20" s="44" t="str">
        <f t="shared" si="1"/>
        <v/>
      </c>
      <c r="P20" s="189"/>
      <c r="Q20" s="205"/>
    </row>
    <row r="21" spans="1:17" x14ac:dyDescent="0.25">
      <c r="A21" s="56">
        <v>2025</v>
      </c>
      <c r="B21" s="60" t="s">
        <v>182</v>
      </c>
      <c r="C21" s="49" t="str">
        <f>IF(HLOOKUP($B$1,Tabela5[#All],85+C$3,0)=0,"",HLOOKUP($B$1,Tabela5[#All],85+C$3,0))</f>
        <v/>
      </c>
      <c r="D21" s="41" t="str">
        <f>IF(HLOOKUP($B$1,Tabela5[#All],85+D$3,0)=0,"",HLOOKUP($B$1,Tabela5[#All],85+D$3,0))</f>
        <v/>
      </c>
      <c r="E21" s="41" t="str">
        <f>IF(HLOOKUP($B$1,Tabela5[#All],85+E$3,0)=0,"",HLOOKUP($B$1,Tabela5[#All],85+E$3,0))</f>
        <v/>
      </c>
      <c r="F21" s="41" t="str">
        <f>IF(HLOOKUP($B$1,Tabela5[#All],85+F$3,0)=0,"",HLOOKUP($B$1,Tabela5[#All],85+F$3,0))</f>
        <v/>
      </c>
      <c r="G21" s="41" t="str">
        <f>IF(HLOOKUP($B$1,Tabela5[#All],85+G$3,0)=0,"",HLOOKUP($B$1,Tabela5[#All],85+G$3,0))</f>
        <v/>
      </c>
      <c r="H21" s="41" t="str">
        <f>IF(HLOOKUP($B$1,Tabela5[#All],85+H$3,0)=0,"",HLOOKUP($B$1,Tabela5[#All],85+H$3,0))</f>
        <v/>
      </c>
      <c r="I21" s="41" t="str">
        <f>IF(HLOOKUP($B$1,Tabela5[#All],85+I$3,0)=0,"",HLOOKUP($B$1,Tabela5[#All],85+I$3,0))</f>
        <v/>
      </c>
      <c r="J21" s="41" t="str">
        <f>IF(HLOOKUP($B$1,Tabela5[#All],85+J$3,0)=0,"",HLOOKUP($B$1,Tabela5[#All],85+J$3,0))</f>
        <v/>
      </c>
      <c r="K21" s="41" t="str">
        <f>IF(HLOOKUP($B$1,Tabela5[#All],85+K$3,0)=0,"",HLOOKUP($B$1,Tabela5[#All],85+K$3,0))</f>
        <v/>
      </c>
      <c r="L21" s="41" t="str">
        <f>IF(HLOOKUP($B$1,Tabela5[#All],85+L$3,0)=0,"",HLOOKUP($B$1,Tabela5[#All],85+L$3,0))</f>
        <v/>
      </c>
      <c r="M21" s="41" t="str">
        <f>IF(HLOOKUP($B$1,Tabela5[#All],85+M$3,0)=0,"",HLOOKUP($B$1,Tabela5[#All],85+M$3,0))</f>
        <v/>
      </c>
      <c r="N21" s="42" t="str">
        <f>IF(HLOOKUP($B$1,Tabela5[#All],85+N$3,0)=0,"",HLOOKUP($B$1,Tabela5[#All],85+N$3,0))</f>
        <v/>
      </c>
      <c r="O21" s="45" t="str">
        <f t="shared" si="1"/>
        <v/>
      </c>
      <c r="P21" s="190" t="str">
        <f>IFERROR(O21/$O$5,"")</f>
        <v/>
      </c>
      <c r="Q21" s="206">
        <v>2025</v>
      </c>
    </row>
    <row r="22" spans="1:17" ht="15.75" thickBot="1" x14ac:dyDescent="0.3">
      <c r="A22" s="57">
        <v>2025</v>
      </c>
      <c r="B22" s="61" t="s">
        <v>183</v>
      </c>
      <c r="C22" s="50" t="str">
        <f>IF(C21="","",C21/$C$2)</f>
        <v/>
      </c>
      <c r="D22" s="25" t="str">
        <f t="shared" ref="D22:N22" si="8">IF(D21="","",D21/$C$2)</f>
        <v/>
      </c>
      <c r="E22" s="25" t="str">
        <f t="shared" si="8"/>
        <v/>
      </c>
      <c r="F22" s="25" t="str">
        <f t="shared" si="8"/>
        <v/>
      </c>
      <c r="G22" s="25" t="str">
        <f t="shared" si="8"/>
        <v/>
      </c>
      <c r="H22" s="25" t="str">
        <f t="shared" si="8"/>
        <v/>
      </c>
      <c r="I22" s="25" t="str">
        <f t="shared" si="8"/>
        <v/>
      </c>
      <c r="J22" s="25" t="str">
        <f t="shared" si="8"/>
        <v/>
      </c>
      <c r="K22" s="25" t="str">
        <f t="shared" si="8"/>
        <v/>
      </c>
      <c r="L22" s="25" t="str">
        <f t="shared" si="8"/>
        <v/>
      </c>
      <c r="M22" s="25" t="str">
        <f t="shared" si="8"/>
        <v/>
      </c>
      <c r="N22" s="26" t="str">
        <f t="shared" si="8"/>
        <v/>
      </c>
      <c r="O22" s="46" t="str">
        <f t="shared" si="1"/>
        <v/>
      </c>
      <c r="P22" s="191"/>
      <c r="Q22" s="207"/>
    </row>
    <row r="23" spans="1:17" x14ac:dyDescent="0.25">
      <c r="A23" s="54">
        <v>2026</v>
      </c>
      <c r="B23" s="58" t="s">
        <v>182</v>
      </c>
      <c r="C23" s="47" t="str">
        <f>IF(HLOOKUP($B$1,Tabela5[#All],97+C$3,0)=0,"",HLOOKUP($B$1,Tabela5[#All],97+C$3,0))</f>
        <v/>
      </c>
      <c r="D23" s="29" t="str">
        <f>IF(HLOOKUP($B$1,Tabela5[#All],97+D$3,0)=0,"",HLOOKUP($B$1,Tabela5[#All],97+D$3,0))</f>
        <v/>
      </c>
      <c r="E23" s="29" t="str">
        <f>IF(HLOOKUP($B$1,Tabela5[#All],97+E$3,0)=0,"",HLOOKUP($B$1,Tabela5[#All],97+E$3,0))</f>
        <v/>
      </c>
      <c r="F23" s="29" t="str">
        <f>IF(HLOOKUP($B$1,Tabela5[#All],97+F$3,0)=0,"",HLOOKUP($B$1,Tabela5[#All],97+F$3,0))</f>
        <v/>
      </c>
      <c r="G23" s="29" t="str">
        <f>IF(HLOOKUP($B$1,Tabela5[#All],97+G$3,0)=0,"",HLOOKUP($B$1,Tabela5[#All],97+G$3,0))</f>
        <v/>
      </c>
      <c r="H23" s="29" t="str">
        <f>IF(HLOOKUP($B$1,Tabela5[#All],97+H$3,0)=0,"",HLOOKUP($B$1,Tabela5[#All],97+H$3,0))</f>
        <v/>
      </c>
      <c r="I23" s="29" t="str">
        <f>IF(HLOOKUP($B$1,Tabela5[#All],97+I$3,0)=0,"",HLOOKUP($B$1,Tabela5[#All],97+I$3,0))</f>
        <v/>
      </c>
      <c r="J23" s="29" t="str">
        <f>IF(HLOOKUP($B$1,Tabela5[#All],97+J$3,0)=0,"",HLOOKUP($B$1,Tabela5[#All],97+J$3,0))</f>
        <v/>
      </c>
      <c r="K23" s="29" t="str">
        <f>IF(HLOOKUP($B$1,Tabela5[#All],97+K$3,0)=0,"",HLOOKUP($B$1,Tabela5[#All],97+K$3,0))</f>
        <v/>
      </c>
      <c r="L23" s="29" t="str">
        <f>IF(HLOOKUP($B$1,Tabela5[#All],97+L$3,0)=0,"",HLOOKUP($B$1,Tabela5[#All],97+L$3,0))</f>
        <v/>
      </c>
      <c r="M23" s="29" t="str">
        <f>IF(HLOOKUP($B$1,Tabela5[#All],97+M$3,0)=0,"",HLOOKUP($B$1,Tabela5[#All],97+M$3,0))</f>
        <v/>
      </c>
      <c r="N23" s="30" t="str">
        <f>IF(HLOOKUP($B$1,Tabela5[#All],97+N$3,0)=0,"",HLOOKUP($B$1,Tabela5[#All],97+N$3,0))</f>
        <v/>
      </c>
      <c r="O23" s="43" t="str">
        <f t="shared" si="1"/>
        <v/>
      </c>
      <c r="P23" s="188" t="str">
        <f>IFERROR(O23/$O$5,"")</f>
        <v/>
      </c>
      <c r="Q23" s="204">
        <v>2026</v>
      </c>
    </row>
    <row r="24" spans="1:17" x14ac:dyDescent="0.25">
      <c r="A24" s="55">
        <v>2026</v>
      </c>
      <c r="B24" s="59" t="s">
        <v>183</v>
      </c>
      <c r="C24" s="48" t="str">
        <f>IF(C23="","",C23/$C$2)</f>
        <v/>
      </c>
      <c r="D24" s="27" t="str">
        <f t="shared" ref="D24:N24" si="9">IF(D23="","",D23/$C$2)</f>
        <v/>
      </c>
      <c r="E24" s="27" t="str">
        <f t="shared" si="9"/>
        <v/>
      </c>
      <c r="F24" s="27" t="str">
        <f t="shared" si="9"/>
        <v/>
      </c>
      <c r="G24" s="27" t="str">
        <f t="shared" si="9"/>
        <v/>
      </c>
      <c r="H24" s="27" t="str">
        <f t="shared" si="9"/>
        <v/>
      </c>
      <c r="I24" s="27" t="str">
        <f t="shared" si="9"/>
        <v/>
      </c>
      <c r="J24" s="27" t="str">
        <f t="shared" si="9"/>
        <v/>
      </c>
      <c r="K24" s="27" t="str">
        <f t="shared" si="9"/>
        <v/>
      </c>
      <c r="L24" s="27" t="str">
        <f t="shared" si="9"/>
        <v/>
      </c>
      <c r="M24" s="27" t="str">
        <f t="shared" si="9"/>
        <v/>
      </c>
      <c r="N24" s="28" t="str">
        <f t="shared" si="9"/>
        <v/>
      </c>
      <c r="O24" s="44" t="str">
        <f t="shared" si="1"/>
        <v/>
      </c>
      <c r="P24" s="189"/>
      <c r="Q24" s="205"/>
    </row>
  </sheetData>
  <mergeCells count="23">
    <mergeCell ref="P23:P24"/>
    <mergeCell ref="P19:P20"/>
    <mergeCell ref="P21:P22"/>
    <mergeCell ref="Q5:Q6"/>
    <mergeCell ref="Q7:Q8"/>
    <mergeCell ref="Q9:Q10"/>
    <mergeCell ref="Q11:Q12"/>
    <mergeCell ref="Q13:Q14"/>
    <mergeCell ref="Q15:Q16"/>
    <mergeCell ref="Q17:Q18"/>
    <mergeCell ref="Q19:Q20"/>
    <mergeCell ref="Q21:Q22"/>
    <mergeCell ref="Q23:Q24"/>
    <mergeCell ref="P9:P10"/>
    <mergeCell ref="P11:P12"/>
    <mergeCell ref="P13:P14"/>
    <mergeCell ref="P15:P16"/>
    <mergeCell ref="P17:P18"/>
    <mergeCell ref="B1:I1"/>
    <mergeCell ref="D2:F2"/>
    <mergeCell ref="H2:J2"/>
    <mergeCell ref="P7:P8"/>
    <mergeCell ref="P5:P6"/>
  </mergeCells>
  <phoneticPr fontId="4" type="noConversion"/>
  <pageMargins left="0.511811024" right="0.511811024" top="0.78740157499999996" bottom="0.78740157499999996" header="0.31496062000000002" footer="0.31496062000000002"/>
  <ignoredErrors>
    <ignoredError sqref="C7:N7 C9:N9 C11 D11:N11 C13:N24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A0381-DBF9-496D-89EE-1B5477192273}">
          <x14:formula1>
            <xm:f>Consolidação!$B$2:$B$999</xm:f>
          </x14:formula1>
          <xm:sqref>B1:I1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72F8-85D4-4737-B423-04B358B2D37B}">
  <sheetPr codeName="Planilha9"/>
  <dimension ref="A1:L112"/>
  <sheetViews>
    <sheetView topLeftCell="A9" zoomScale="60" zoomScaleNormal="60" workbookViewId="0">
      <selection activeCell="D79" sqref="D79"/>
    </sheetView>
  </sheetViews>
  <sheetFormatPr defaultRowHeight="15" x14ac:dyDescent="0.25"/>
  <cols>
    <col min="1" max="1" width="49.85546875" style="78" bestFit="1" customWidth="1"/>
    <col min="2" max="2" width="4.140625" style="73" bestFit="1" customWidth="1"/>
    <col min="3" max="3" width="9.140625" style="73"/>
    <col min="4" max="4" width="53.42578125" style="73" bestFit="1" customWidth="1"/>
    <col min="5" max="5" width="9.140625" style="73"/>
    <col min="6" max="6" width="49.85546875" style="73" bestFit="1" customWidth="1"/>
    <col min="7" max="16384" width="9.140625" style="73"/>
  </cols>
  <sheetData>
    <row r="1" spans="1:6" x14ac:dyDescent="0.25">
      <c r="A1" s="78" t="s">
        <v>6</v>
      </c>
      <c r="B1" s="73" t="s">
        <v>7</v>
      </c>
      <c r="D1" s="73" t="s">
        <v>153</v>
      </c>
      <c r="F1" s="73" t="s">
        <v>196</v>
      </c>
    </row>
    <row r="2" spans="1:6" x14ac:dyDescent="0.25">
      <c r="A2" s="78" t="s">
        <v>86</v>
      </c>
      <c r="B2" s="73">
        <v>2</v>
      </c>
      <c r="D2" s="74" t="s">
        <v>301</v>
      </c>
      <c r="F2" s="74" t="s">
        <v>197</v>
      </c>
    </row>
    <row r="3" spans="1:6" x14ac:dyDescent="0.25">
      <c r="A3" s="78" t="s">
        <v>87</v>
      </c>
      <c r="B3" s="73">
        <v>1</v>
      </c>
      <c r="D3" s="74" t="s">
        <v>302</v>
      </c>
      <c r="F3" s="74" t="s">
        <v>198</v>
      </c>
    </row>
    <row r="4" spans="1:6" x14ac:dyDescent="0.25">
      <c r="A4" s="78" t="s">
        <v>88</v>
      </c>
      <c r="B4" s="73">
        <v>1</v>
      </c>
      <c r="D4" s="74" t="s">
        <v>303</v>
      </c>
      <c r="F4" s="74" t="s">
        <v>87</v>
      </c>
    </row>
    <row r="5" spans="1:6" x14ac:dyDescent="0.25">
      <c r="A5" s="78" t="s">
        <v>89</v>
      </c>
      <c r="B5" s="73">
        <v>1</v>
      </c>
      <c r="D5" s="74" t="s">
        <v>304</v>
      </c>
      <c r="F5" s="74" t="s">
        <v>88</v>
      </c>
    </row>
    <row r="6" spans="1:6" x14ac:dyDescent="0.25">
      <c r="A6" s="78" t="s">
        <v>90</v>
      </c>
      <c r="B6" s="73">
        <v>4</v>
      </c>
      <c r="D6" s="74" t="s">
        <v>305</v>
      </c>
      <c r="F6" s="74" t="s">
        <v>89</v>
      </c>
    </row>
    <row r="7" spans="1:6" x14ac:dyDescent="0.25">
      <c r="A7" s="78" t="s">
        <v>91</v>
      </c>
      <c r="B7" s="73">
        <v>1</v>
      </c>
      <c r="D7" s="74" t="s">
        <v>306</v>
      </c>
      <c r="F7" s="74" t="s">
        <v>199</v>
      </c>
    </row>
    <row r="8" spans="1:6" x14ac:dyDescent="0.25">
      <c r="A8" s="78" t="s">
        <v>92</v>
      </c>
      <c r="B8" s="73">
        <v>1</v>
      </c>
      <c r="D8" s="74" t="s">
        <v>307</v>
      </c>
      <c r="F8" s="74" t="s">
        <v>200</v>
      </c>
    </row>
    <row r="9" spans="1:6" x14ac:dyDescent="0.25">
      <c r="A9" s="78" t="s">
        <v>93</v>
      </c>
      <c r="B9" s="73">
        <v>1</v>
      </c>
      <c r="D9" s="74" t="s">
        <v>308</v>
      </c>
      <c r="F9" s="74" t="s">
        <v>201</v>
      </c>
    </row>
    <row r="10" spans="1:6" x14ac:dyDescent="0.25">
      <c r="A10" s="78" t="s">
        <v>94</v>
      </c>
      <c r="B10" s="73">
        <v>1</v>
      </c>
      <c r="D10" s="74" t="s">
        <v>309</v>
      </c>
      <c r="F10" s="74" t="s">
        <v>202</v>
      </c>
    </row>
    <row r="11" spans="1:6" x14ac:dyDescent="0.25">
      <c r="A11" s="78" t="s">
        <v>95</v>
      </c>
      <c r="B11" s="73">
        <v>1</v>
      </c>
      <c r="D11" s="74" t="s">
        <v>310</v>
      </c>
      <c r="F11" s="74" t="s">
        <v>91</v>
      </c>
    </row>
    <row r="12" spans="1:6" x14ac:dyDescent="0.25">
      <c r="A12" s="78" t="s">
        <v>96</v>
      </c>
      <c r="B12" s="73">
        <v>1</v>
      </c>
      <c r="D12" s="74" t="s">
        <v>311</v>
      </c>
      <c r="F12" s="74" t="s">
        <v>92</v>
      </c>
    </row>
    <row r="13" spans="1:6" x14ac:dyDescent="0.25">
      <c r="A13" s="78" t="s">
        <v>97</v>
      </c>
      <c r="B13" s="73">
        <v>2</v>
      </c>
      <c r="D13" s="74" t="s">
        <v>312</v>
      </c>
      <c r="F13" s="74" t="s">
        <v>93</v>
      </c>
    </row>
    <row r="14" spans="1:6" x14ac:dyDescent="0.25">
      <c r="A14" s="78" t="s">
        <v>98</v>
      </c>
      <c r="B14" s="73">
        <v>1</v>
      </c>
      <c r="D14" s="74" t="s">
        <v>313</v>
      </c>
      <c r="F14" s="74" t="s">
        <v>94</v>
      </c>
    </row>
    <row r="15" spans="1:6" x14ac:dyDescent="0.25">
      <c r="A15" s="78" t="s">
        <v>99</v>
      </c>
      <c r="B15" s="73">
        <v>1</v>
      </c>
      <c r="D15" s="74" t="s">
        <v>314</v>
      </c>
      <c r="F15" s="74" t="s">
        <v>95</v>
      </c>
    </row>
    <row r="16" spans="1:6" x14ac:dyDescent="0.25">
      <c r="A16" s="78" t="s">
        <v>100</v>
      </c>
      <c r="B16" s="73">
        <v>1</v>
      </c>
      <c r="D16" s="74" t="s">
        <v>315</v>
      </c>
      <c r="F16" s="74" t="s">
        <v>96</v>
      </c>
    </row>
    <row r="17" spans="1:6" x14ac:dyDescent="0.25">
      <c r="A17" s="78" t="s">
        <v>101</v>
      </c>
      <c r="B17" s="73">
        <v>1</v>
      </c>
      <c r="D17" s="74" t="s">
        <v>316</v>
      </c>
      <c r="F17" s="74" t="s">
        <v>203</v>
      </c>
    </row>
    <row r="18" spans="1:6" x14ac:dyDescent="0.25">
      <c r="A18" s="78" t="s">
        <v>102</v>
      </c>
      <c r="B18" s="73">
        <v>1</v>
      </c>
      <c r="D18" s="74" t="s">
        <v>317</v>
      </c>
      <c r="F18" s="74" t="s">
        <v>204</v>
      </c>
    </row>
    <row r="19" spans="1:6" x14ac:dyDescent="0.25">
      <c r="A19" s="78" t="s">
        <v>103</v>
      </c>
      <c r="B19" s="73">
        <v>1</v>
      </c>
      <c r="D19" s="74" t="s">
        <v>318</v>
      </c>
      <c r="F19" s="74" t="s">
        <v>98</v>
      </c>
    </row>
    <row r="20" spans="1:6" x14ac:dyDescent="0.25">
      <c r="A20" s="78" t="s">
        <v>104</v>
      </c>
      <c r="B20" s="73">
        <v>1</v>
      </c>
      <c r="D20" s="74" t="s">
        <v>319</v>
      </c>
      <c r="F20" s="74" t="s">
        <v>99</v>
      </c>
    </row>
    <row r="21" spans="1:6" x14ac:dyDescent="0.25">
      <c r="A21" s="78" t="s">
        <v>105</v>
      </c>
      <c r="B21" s="73">
        <v>1</v>
      </c>
      <c r="D21" s="74" t="s">
        <v>320</v>
      </c>
      <c r="F21" s="75" t="s">
        <v>238</v>
      </c>
    </row>
    <row r="22" spans="1:6" x14ac:dyDescent="0.25">
      <c r="A22" s="78" t="s">
        <v>106</v>
      </c>
      <c r="B22" s="73">
        <v>3</v>
      </c>
      <c r="D22" s="74" t="s">
        <v>321</v>
      </c>
      <c r="F22" s="74" t="s">
        <v>101</v>
      </c>
    </row>
    <row r="23" spans="1:6" x14ac:dyDescent="0.25">
      <c r="A23" s="78" t="s">
        <v>107</v>
      </c>
      <c r="B23" s="73">
        <v>1</v>
      </c>
      <c r="D23" s="74" t="s">
        <v>322</v>
      </c>
      <c r="F23" s="74" t="s">
        <v>102</v>
      </c>
    </row>
    <row r="24" spans="1:6" x14ac:dyDescent="0.25">
      <c r="A24" s="78" t="s">
        <v>108</v>
      </c>
      <c r="B24" s="73">
        <v>1</v>
      </c>
      <c r="D24" s="74" t="s">
        <v>323</v>
      </c>
      <c r="F24" s="74" t="s">
        <v>103</v>
      </c>
    </row>
    <row r="25" spans="1:6" x14ac:dyDescent="0.25">
      <c r="A25" s="78" t="s">
        <v>109</v>
      </c>
      <c r="B25" s="73">
        <v>1</v>
      </c>
      <c r="D25" s="74" t="s">
        <v>324</v>
      </c>
      <c r="F25" s="74" t="s">
        <v>104</v>
      </c>
    </row>
    <row r="26" spans="1:6" x14ac:dyDescent="0.25">
      <c r="A26" s="78" t="s">
        <v>110</v>
      </c>
      <c r="B26" s="73">
        <v>1</v>
      </c>
      <c r="D26" s="74" t="s">
        <v>325</v>
      </c>
      <c r="F26" s="74" t="s">
        <v>105</v>
      </c>
    </row>
    <row r="27" spans="1:6" x14ac:dyDescent="0.25">
      <c r="A27" s="78" t="s">
        <v>111</v>
      </c>
      <c r="B27" s="73">
        <v>1</v>
      </c>
      <c r="D27" s="74" t="s">
        <v>326</v>
      </c>
      <c r="F27" s="74" t="s">
        <v>206</v>
      </c>
    </row>
    <row r="28" spans="1:6" x14ac:dyDescent="0.25">
      <c r="A28" s="78" t="s">
        <v>112</v>
      </c>
      <c r="B28" s="73">
        <v>1</v>
      </c>
      <c r="D28" s="74" t="s">
        <v>327</v>
      </c>
      <c r="F28" s="74" t="s">
        <v>207</v>
      </c>
    </row>
    <row r="29" spans="1:6" x14ac:dyDescent="0.25">
      <c r="A29" s="78" t="s">
        <v>113</v>
      </c>
      <c r="B29" s="73">
        <v>1</v>
      </c>
      <c r="D29" s="74" t="s">
        <v>328</v>
      </c>
      <c r="F29" s="74" t="s">
        <v>208</v>
      </c>
    </row>
    <row r="30" spans="1:6" x14ac:dyDescent="0.25">
      <c r="A30" s="78" t="s">
        <v>114</v>
      </c>
      <c r="B30" s="73">
        <v>1</v>
      </c>
      <c r="D30" s="74" t="s">
        <v>329</v>
      </c>
      <c r="F30" s="74" t="s">
        <v>107</v>
      </c>
    </row>
    <row r="31" spans="1:6" x14ac:dyDescent="0.25">
      <c r="A31" s="78" t="s">
        <v>115</v>
      </c>
      <c r="B31" s="73">
        <v>1</v>
      </c>
      <c r="D31" s="74" t="s">
        <v>330</v>
      </c>
      <c r="F31" s="74" t="s">
        <v>108</v>
      </c>
    </row>
    <row r="32" spans="1:6" x14ac:dyDescent="0.25">
      <c r="A32" s="78" t="s">
        <v>116</v>
      </c>
      <c r="B32" s="73">
        <v>1</v>
      </c>
      <c r="D32" s="74" t="s">
        <v>331</v>
      </c>
      <c r="F32" s="74" t="s">
        <v>109</v>
      </c>
    </row>
    <row r="33" spans="1:6" x14ac:dyDescent="0.25">
      <c r="A33" s="78" t="s">
        <v>117</v>
      </c>
      <c r="B33" s="73">
        <v>1</v>
      </c>
      <c r="D33" s="74" t="s">
        <v>332</v>
      </c>
      <c r="F33" s="74" t="s">
        <v>110</v>
      </c>
    </row>
    <row r="34" spans="1:6" x14ac:dyDescent="0.25">
      <c r="A34" s="78" t="s">
        <v>118</v>
      </c>
      <c r="B34" s="73">
        <v>1</v>
      </c>
      <c r="D34" s="74" t="s">
        <v>333</v>
      </c>
      <c r="F34" s="74" t="s">
        <v>111</v>
      </c>
    </row>
    <row r="35" spans="1:6" x14ac:dyDescent="0.25">
      <c r="A35" s="78" t="s">
        <v>119</v>
      </c>
      <c r="B35" s="73">
        <v>1</v>
      </c>
      <c r="D35" s="74" t="s">
        <v>334</v>
      </c>
      <c r="F35" s="74" t="s">
        <v>112</v>
      </c>
    </row>
    <row r="36" spans="1:6" x14ac:dyDescent="0.25">
      <c r="A36" s="78" t="s">
        <v>120</v>
      </c>
      <c r="B36" s="73">
        <v>1</v>
      </c>
      <c r="D36" s="74" t="s">
        <v>335</v>
      </c>
      <c r="F36" s="74" t="s">
        <v>113</v>
      </c>
    </row>
    <row r="37" spans="1:6" x14ac:dyDescent="0.25">
      <c r="A37" s="78" t="s">
        <v>121</v>
      </c>
      <c r="B37" s="73">
        <v>1</v>
      </c>
      <c r="D37" s="74" t="s">
        <v>336</v>
      </c>
      <c r="F37" s="74" t="s">
        <v>114</v>
      </c>
    </row>
    <row r="38" spans="1:6" x14ac:dyDescent="0.25">
      <c r="A38" s="78" t="s">
        <v>122</v>
      </c>
      <c r="B38" s="73">
        <v>2</v>
      </c>
      <c r="D38" s="74" t="s">
        <v>337</v>
      </c>
      <c r="F38" s="74" t="s">
        <v>115</v>
      </c>
    </row>
    <row r="39" spans="1:6" x14ac:dyDescent="0.25">
      <c r="A39" s="78" t="s">
        <v>123</v>
      </c>
      <c r="B39" s="73">
        <v>1</v>
      </c>
      <c r="D39" s="74" t="s">
        <v>338</v>
      </c>
      <c r="F39" s="74" t="s">
        <v>116</v>
      </c>
    </row>
    <row r="40" spans="1:6" x14ac:dyDescent="0.25">
      <c r="A40" s="78" t="s">
        <v>124</v>
      </c>
      <c r="B40" s="73">
        <v>1</v>
      </c>
      <c r="D40" s="74" t="s">
        <v>339</v>
      </c>
      <c r="F40" s="74" t="s">
        <v>117</v>
      </c>
    </row>
    <row r="41" spans="1:6" x14ac:dyDescent="0.25">
      <c r="A41" s="78" t="s">
        <v>125</v>
      </c>
      <c r="B41" s="73">
        <v>1</v>
      </c>
      <c r="D41" s="74" t="s">
        <v>340</v>
      </c>
      <c r="F41" s="74" t="s">
        <v>118</v>
      </c>
    </row>
    <row r="42" spans="1:6" x14ac:dyDescent="0.25">
      <c r="A42" s="78" t="s">
        <v>126</v>
      </c>
      <c r="B42" s="73">
        <v>1</v>
      </c>
      <c r="D42" s="74" t="s">
        <v>341</v>
      </c>
      <c r="F42" s="74" t="s">
        <v>119</v>
      </c>
    </row>
    <row r="43" spans="1:6" x14ac:dyDescent="0.25">
      <c r="A43" s="78" t="s">
        <v>289</v>
      </c>
      <c r="B43" s="73">
        <v>2</v>
      </c>
      <c r="D43" s="74" t="s">
        <v>342</v>
      </c>
      <c r="F43" s="74" t="s">
        <v>120</v>
      </c>
    </row>
    <row r="44" spans="1:6" x14ac:dyDescent="0.25">
      <c r="A44" s="78" t="s">
        <v>127</v>
      </c>
      <c r="B44" s="73">
        <v>2</v>
      </c>
      <c r="D44" s="74" t="s">
        <v>343</v>
      </c>
      <c r="F44" s="74" t="s">
        <v>121</v>
      </c>
    </row>
    <row r="45" spans="1:6" x14ac:dyDescent="0.25">
      <c r="A45" s="78" t="s">
        <v>128</v>
      </c>
      <c r="B45" s="73">
        <v>1</v>
      </c>
      <c r="D45" s="74" t="s">
        <v>344</v>
      </c>
      <c r="F45" s="74" t="s">
        <v>209</v>
      </c>
    </row>
    <row r="46" spans="1:6" x14ac:dyDescent="0.25">
      <c r="A46" s="78" t="s">
        <v>129</v>
      </c>
      <c r="B46" s="73">
        <v>1</v>
      </c>
      <c r="D46" s="74" t="s">
        <v>345</v>
      </c>
      <c r="F46" s="74" t="s">
        <v>210</v>
      </c>
    </row>
    <row r="47" spans="1:6" x14ac:dyDescent="0.25">
      <c r="A47" s="78" t="s">
        <v>130</v>
      </c>
      <c r="B47" s="73">
        <v>1</v>
      </c>
      <c r="D47" s="74" t="s">
        <v>346</v>
      </c>
      <c r="F47" s="74" t="s">
        <v>123</v>
      </c>
    </row>
    <row r="48" spans="1:6" x14ac:dyDescent="0.25">
      <c r="A48" s="78" t="s">
        <v>131</v>
      </c>
      <c r="B48" s="73">
        <v>1</v>
      </c>
      <c r="D48" s="74" t="s">
        <v>347</v>
      </c>
      <c r="F48" s="74" t="s">
        <v>124</v>
      </c>
    </row>
    <row r="49" spans="1:6" x14ac:dyDescent="0.25">
      <c r="A49" s="78" t="s">
        <v>132</v>
      </c>
      <c r="B49" s="73">
        <v>1</v>
      </c>
      <c r="D49" s="74" t="s">
        <v>348</v>
      </c>
      <c r="F49" s="74" t="s">
        <v>125</v>
      </c>
    </row>
    <row r="50" spans="1:6" x14ac:dyDescent="0.25">
      <c r="A50" s="78" t="s">
        <v>290</v>
      </c>
      <c r="B50" s="73">
        <v>2</v>
      </c>
      <c r="D50" s="74" t="s">
        <v>349</v>
      </c>
      <c r="F50" s="74" t="s">
        <v>126</v>
      </c>
    </row>
    <row r="51" spans="1:6" x14ac:dyDescent="0.25">
      <c r="A51" s="78" t="s">
        <v>133</v>
      </c>
      <c r="B51" s="73">
        <v>1</v>
      </c>
      <c r="D51" s="74" t="s">
        <v>350</v>
      </c>
      <c r="F51" s="74" t="s">
        <v>211</v>
      </c>
    </row>
    <row r="52" spans="1:6" x14ac:dyDescent="0.25">
      <c r="A52" s="78" t="s">
        <v>134</v>
      </c>
      <c r="B52" s="73">
        <v>1</v>
      </c>
      <c r="D52" s="74" t="s">
        <v>351</v>
      </c>
      <c r="F52" s="74" t="s">
        <v>212</v>
      </c>
    </row>
    <row r="53" spans="1:6" x14ac:dyDescent="0.25">
      <c r="A53" s="78" t="s">
        <v>135</v>
      </c>
      <c r="B53" s="73">
        <v>1</v>
      </c>
      <c r="D53" s="74" t="s">
        <v>352</v>
      </c>
      <c r="F53" s="74" t="s">
        <v>213</v>
      </c>
    </row>
    <row r="54" spans="1:6" x14ac:dyDescent="0.25">
      <c r="A54" s="78" t="s">
        <v>136</v>
      </c>
      <c r="B54" s="73">
        <v>1</v>
      </c>
      <c r="D54" s="74" t="s">
        <v>353</v>
      </c>
      <c r="F54" s="74" t="s">
        <v>214</v>
      </c>
    </row>
    <row r="55" spans="1:6" x14ac:dyDescent="0.25">
      <c r="A55" s="78" t="s">
        <v>137</v>
      </c>
      <c r="B55" s="73">
        <v>1</v>
      </c>
      <c r="D55" s="74" t="s">
        <v>354</v>
      </c>
      <c r="F55" s="74" t="s">
        <v>128</v>
      </c>
    </row>
    <row r="56" spans="1:6" x14ac:dyDescent="0.25">
      <c r="A56" s="78" t="s">
        <v>138</v>
      </c>
      <c r="B56" s="73">
        <v>1</v>
      </c>
      <c r="D56" s="74" t="s">
        <v>355</v>
      </c>
      <c r="F56" s="74" t="s">
        <v>129</v>
      </c>
    </row>
    <row r="57" spans="1:6" x14ac:dyDescent="0.25">
      <c r="A57" s="78" t="s">
        <v>139</v>
      </c>
      <c r="B57" s="73">
        <v>1</v>
      </c>
      <c r="D57" s="74" t="s">
        <v>356</v>
      </c>
      <c r="F57" s="74" t="s">
        <v>130</v>
      </c>
    </row>
    <row r="58" spans="1:6" x14ac:dyDescent="0.25">
      <c r="A58" s="78" t="s">
        <v>0</v>
      </c>
      <c r="B58" s="73">
        <v>1</v>
      </c>
      <c r="D58" s="74" t="s">
        <v>357</v>
      </c>
      <c r="F58" s="74" t="s">
        <v>131</v>
      </c>
    </row>
    <row r="59" spans="1:6" x14ac:dyDescent="0.25">
      <c r="A59" s="78" t="s">
        <v>140</v>
      </c>
      <c r="B59" s="73">
        <v>1</v>
      </c>
      <c r="D59" s="74" t="s">
        <v>358</v>
      </c>
      <c r="F59" s="74" t="s">
        <v>132</v>
      </c>
    </row>
    <row r="60" spans="1:6" x14ac:dyDescent="0.25">
      <c r="A60" s="78" t="s">
        <v>141</v>
      </c>
      <c r="B60" s="73">
        <v>1</v>
      </c>
      <c r="D60" s="74" t="s">
        <v>359</v>
      </c>
      <c r="F60" s="74" t="s">
        <v>215</v>
      </c>
    </row>
    <row r="61" spans="1:6" x14ac:dyDescent="0.25">
      <c r="A61" s="78" t="s">
        <v>1</v>
      </c>
      <c r="B61" s="73">
        <v>1</v>
      </c>
      <c r="D61" s="74" t="s">
        <v>360</v>
      </c>
      <c r="F61" s="74" t="s">
        <v>216</v>
      </c>
    </row>
    <row r="62" spans="1:6" x14ac:dyDescent="0.25">
      <c r="A62" s="78" t="s">
        <v>2</v>
      </c>
      <c r="B62" s="73">
        <v>1</v>
      </c>
      <c r="D62" s="74" t="s">
        <v>361</v>
      </c>
      <c r="F62" s="74" t="s">
        <v>133</v>
      </c>
    </row>
    <row r="63" spans="1:6" x14ac:dyDescent="0.25">
      <c r="A63" s="78" t="s">
        <v>3</v>
      </c>
      <c r="B63" s="73">
        <v>1</v>
      </c>
      <c r="D63" s="74" t="s">
        <v>362</v>
      </c>
      <c r="F63" s="74" t="s">
        <v>134</v>
      </c>
    </row>
    <row r="64" spans="1:6" x14ac:dyDescent="0.25">
      <c r="A64" s="78" t="s">
        <v>4</v>
      </c>
      <c r="B64" s="73">
        <v>1</v>
      </c>
      <c r="D64" s="74" t="s">
        <v>363</v>
      </c>
      <c r="F64" s="74" t="s">
        <v>135</v>
      </c>
    </row>
    <row r="65" spans="1:12" x14ac:dyDescent="0.25">
      <c r="A65" s="78" t="s">
        <v>291</v>
      </c>
      <c r="B65" s="73">
        <v>1</v>
      </c>
      <c r="D65" s="74" t="s">
        <v>364</v>
      </c>
      <c r="F65" s="74" t="s">
        <v>136</v>
      </c>
    </row>
    <row r="66" spans="1:12" x14ac:dyDescent="0.25">
      <c r="A66" s="78" t="s">
        <v>143</v>
      </c>
      <c r="B66" s="73">
        <v>1</v>
      </c>
      <c r="D66" s="74" t="s">
        <v>365</v>
      </c>
      <c r="F66" s="74" t="s">
        <v>137</v>
      </c>
    </row>
    <row r="67" spans="1:12" x14ac:dyDescent="0.25">
      <c r="A67" s="78" t="s">
        <v>144</v>
      </c>
      <c r="B67" s="73">
        <v>1</v>
      </c>
      <c r="D67" s="74" t="s">
        <v>366</v>
      </c>
      <c r="F67" s="74" t="s">
        <v>138</v>
      </c>
    </row>
    <row r="68" spans="1:12" x14ac:dyDescent="0.25">
      <c r="A68" s="78" t="s">
        <v>145</v>
      </c>
      <c r="B68" s="73">
        <v>1</v>
      </c>
      <c r="D68" s="74" t="s">
        <v>367</v>
      </c>
      <c r="F68" s="74" t="s">
        <v>139</v>
      </c>
    </row>
    <row r="69" spans="1:12" x14ac:dyDescent="0.25">
      <c r="A69" s="78" t="s">
        <v>146</v>
      </c>
      <c r="B69" s="73">
        <v>1</v>
      </c>
      <c r="D69" s="74" t="s">
        <v>368</v>
      </c>
      <c r="F69" s="74" t="s">
        <v>0</v>
      </c>
    </row>
    <row r="70" spans="1:12" x14ac:dyDescent="0.25">
      <c r="A70" s="78" t="s">
        <v>147</v>
      </c>
      <c r="B70" s="73">
        <v>1</v>
      </c>
      <c r="D70" s="74" t="s">
        <v>369</v>
      </c>
      <c r="F70" s="74" t="s">
        <v>140</v>
      </c>
    </row>
    <row r="71" spans="1:12" x14ac:dyDescent="0.25">
      <c r="A71" s="78" t="s">
        <v>148</v>
      </c>
      <c r="B71" s="73">
        <v>1</v>
      </c>
      <c r="D71" s="74" t="s">
        <v>370</v>
      </c>
      <c r="F71" s="74" t="s">
        <v>141</v>
      </c>
    </row>
    <row r="72" spans="1:12" x14ac:dyDescent="0.25">
      <c r="A72" s="78" t="s">
        <v>149</v>
      </c>
      <c r="B72" s="73">
        <v>2</v>
      </c>
      <c r="D72" s="74" t="s">
        <v>371</v>
      </c>
      <c r="F72" s="74" t="s">
        <v>1</v>
      </c>
    </row>
    <row r="73" spans="1:12" x14ac:dyDescent="0.25">
      <c r="A73" s="78" t="s">
        <v>150</v>
      </c>
      <c r="B73" s="73">
        <v>1</v>
      </c>
      <c r="D73" s="74" t="s">
        <v>372</v>
      </c>
      <c r="F73" s="74" t="s">
        <v>2</v>
      </c>
      <c r="G73" s="2"/>
      <c r="H73" s="2"/>
      <c r="I73" s="2"/>
      <c r="J73" s="2"/>
      <c r="K73" s="2"/>
      <c r="L73" s="2"/>
    </row>
    <row r="74" spans="1:12" x14ac:dyDescent="0.25">
      <c r="A74" s="78" t="s">
        <v>151</v>
      </c>
      <c r="B74" s="73">
        <v>1</v>
      </c>
      <c r="D74" s="74" t="s">
        <v>373</v>
      </c>
      <c r="F74" s="74" t="s">
        <v>3</v>
      </c>
    </row>
    <row r="75" spans="1:12" x14ac:dyDescent="0.25">
      <c r="A75" s="78" t="s">
        <v>152</v>
      </c>
      <c r="B75" s="73">
        <v>1</v>
      </c>
      <c r="D75" s="74" t="s">
        <v>374</v>
      </c>
      <c r="F75" s="74" t="s">
        <v>4</v>
      </c>
    </row>
    <row r="76" spans="1:12" x14ac:dyDescent="0.25">
      <c r="A76" s="78" t="s">
        <v>292</v>
      </c>
      <c r="B76" s="73">
        <v>1</v>
      </c>
      <c r="D76" s="74" t="s">
        <v>375</v>
      </c>
      <c r="F76" s="74" t="s">
        <v>142</v>
      </c>
    </row>
    <row r="77" spans="1:12" x14ac:dyDescent="0.25">
      <c r="A77" s="78" t="s">
        <v>293</v>
      </c>
      <c r="B77" s="73">
        <v>1</v>
      </c>
      <c r="D77" s="74" t="s">
        <v>376</v>
      </c>
      <c r="F77" s="74" t="s">
        <v>143</v>
      </c>
    </row>
    <row r="78" spans="1:12" x14ac:dyDescent="0.25">
      <c r="A78" s="78" t="s">
        <v>235</v>
      </c>
      <c r="B78" s="73">
        <v>1</v>
      </c>
      <c r="D78" s="74" t="s">
        <v>377</v>
      </c>
      <c r="F78" s="74" t="s">
        <v>144</v>
      </c>
    </row>
    <row r="79" spans="1:12" x14ac:dyDescent="0.25">
      <c r="A79" s="78" t="s">
        <v>236</v>
      </c>
      <c r="B79" s="73">
        <v>1</v>
      </c>
      <c r="D79" s="74" t="s">
        <v>378</v>
      </c>
      <c r="F79" s="74" t="s">
        <v>145</v>
      </c>
    </row>
    <row r="80" spans="1:12" x14ac:dyDescent="0.25">
      <c r="A80" s="78" t="s">
        <v>237</v>
      </c>
      <c r="B80" s="73">
        <v>1</v>
      </c>
      <c r="D80" s="74" t="s">
        <v>379</v>
      </c>
      <c r="F80" s="74" t="s">
        <v>146</v>
      </c>
    </row>
    <row r="81" spans="1:6" x14ac:dyDescent="0.25">
      <c r="A81" s="78" t="s">
        <v>240</v>
      </c>
      <c r="B81" s="73">
        <v>1</v>
      </c>
      <c r="D81" s="74" t="s">
        <v>380</v>
      </c>
      <c r="F81" s="74" t="s">
        <v>147</v>
      </c>
    </row>
    <row r="82" spans="1:6" x14ac:dyDescent="0.25">
      <c r="A82" s="78" t="s">
        <v>239</v>
      </c>
      <c r="B82" s="73">
        <v>1</v>
      </c>
      <c r="D82" s="74" t="s">
        <v>381</v>
      </c>
      <c r="F82" s="74" t="s">
        <v>148</v>
      </c>
    </row>
    <row r="83" spans="1:6" x14ac:dyDescent="0.25">
      <c r="A83" s="78" t="s">
        <v>294</v>
      </c>
      <c r="B83" s="73">
        <v>1</v>
      </c>
      <c r="D83" s="74" t="s">
        <v>382</v>
      </c>
      <c r="F83" s="74" t="s">
        <v>217</v>
      </c>
    </row>
    <row r="84" spans="1:6" x14ac:dyDescent="0.25">
      <c r="A84" s="78" t="s">
        <v>295</v>
      </c>
      <c r="B84" s="73">
        <v>1</v>
      </c>
      <c r="D84" s="74" t="s">
        <v>383</v>
      </c>
      <c r="F84" s="74" t="s">
        <v>218</v>
      </c>
    </row>
    <row r="85" spans="1:6" x14ac:dyDescent="0.25">
      <c r="A85" s="78" t="s">
        <v>296</v>
      </c>
      <c r="B85" s="73">
        <v>1</v>
      </c>
      <c r="D85" s="74" t="s">
        <v>384</v>
      </c>
      <c r="F85" s="74" t="s">
        <v>150</v>
      </c>
    </row>
    <row r="86" spans="1:6" x14ac:dyDescent="0.25">
      <c r="A86" s="78" t="s">
        <v>297</v>
      </c>
      <c r="B86" s="73">
        <v>1</v>
      </c>
      <c r="D86" s="74" t="s">
        <v>385</v>
      </c>
      <c r="F86" s="74" t="s">
        <v>151</v>
      </c>
    </row>
    <row r="87" spans="1:6" x14ac:dyDescent="0.25">
      <c r="A87" s="78" t="s">
        <v>298</v>
      </c>
      <c r="B87" s="73">
        <v>1</v>
      </c>
      <c r="D87" s="74" t="s">
        <v>386</v>
      </c>
      <c r="F87" s="74" t="s">
        <v>152</v>
      </c>
    </row>
    <row r="88" spans="1:6" x14ac:dyDescent="0.25">
      <c r="A88" s="78" t="s">
        <v>299</v>
      </c>
      <c r="B88" s="73">
        <v>1</v>
      </c>
      <c r="D88" s="74" t="s">
        <v>387</v>
      </c>
      <c r="F88" s="76" t="s">
        <v>233</v>
      </c>
    </row>
    <row r="89" spans="1:6" x14ac:dyDescent="0.25">
      <c r="A89" s="78" t="s">
        <v>300</v>
      </c>
      <c r="B89" s="73">
        <v>1</v>
      </c>
      <c r="D89" s="74" t="s">
        <v>388</v>
      </c>
      <c r="F89" s="76" t="s">
        <v>234</v>
      </c>
    </row>
    <row r="90" spans="1:6" x14ac:dyDescent="0.25">
      <c r="A90" s="78" t="s">
        <v>413</v>
      </c>
      <c r="B90" s="73">
        <v>1</v>
      </c>
      <c r="D90" s="74" t="s">
        <v>416</v>
      </c>
      <c r="F90" s="76" t="s">
        <v>235</v>
      </c>
    </row>
    <row r="91" spans="1:6" x14ac:dyDescent="0.25">
      <c r="A91" s="78" t="s">
        <v>414</v>
      </c>
      <c r="B91" s="73">
        <v>1</v>
      </c>
      <c r="D91" s="74" t="s">
        <v>417</v>
      </c>
      <c r="F91" s="74" t="s">
        <v>236</v>
      </c>
    </row>
    <row r="92" spans="1:6" x14ac:dyDescent="0.25">
      <c r="A92" s="78" t="s">
        <v>415</v>
      </c>
      <c r="B92" s="73">
        <v>1</v>
      </c>
      <c r="D92" s="74" t="s">
        <v>418</v>
      </c>
      <c r="F92" s="73" t="s">
        <v>237</v>
      </c>
    </row>
    <row r="93" spans="1:6" x14ac:dyDescent="0.25">
      <c r="A93" s="78" t="s">
        <v>420</v>
      </c>
      <c r="B93" s="73">
        <v>1</v>
      </c>
      <c r="D93" s="74" t="s">
        <v>421</v>
      </c>
      <c r="F93" s="73" t="s">
        <v>240</v>
      </c>
    </row>
    <row r="94" spans="1:6" x14ac:dyDescent="0.25">
      <c r="A94" s="78" t="s">
        <v>422</v>
      </c>
      <c r="B94" s="73">
        <v>1</v>
      </c>
      <c r="D94" s="74" t="s">
        <v>426</v>
      </c>
      <c r="F94" s="73" t="s">
        <v>239</v>
      </c>
    </row>
    <row r="95" spans="1:6" x14ac:dyDescent="0.25">
      <c r="A95" s="78" t="s">
        <v>423</v>
      </c>
      <c r="B95" s="73">
        <v>1</v>
      </c>
      <c r="D95" s="74" t="s">
        <v>427</v>
      </c>
      <c r="F95" s="5" t="s">
        <v>294</v>
      </c>
    </row>
    <row r="96" spans="1:6" x14ac:dyDescent="0.25">
      <c r="A96" s="78" t="s">
        <v>424</v>
      </c>
      <c r="B96" s="73">
        <v>1</v>
      </c>
      <c r="D96" s="74" t="s">
        <v>434</v>
      </c>
      <c r="F96" s="5" t="s">
        <v>295</v>
      </c>
    </row>
    <row r="97" spans="1:6" x14ac:dyDescent="0.25">
      <c r="A97" s="78" t="s">
        <v>430</v>
      </c>
      <c r="B97" s="73">
        <v>1</v>
      </c>
      <c r="D97" s="74" t="s">
        <v>432</v>
      </c>
      <c r="F97" s="5" t="s">
        <v>296</v>
      </c>
    </row>
    <row r="98" spans="1:6" x14ac:dyDescent="0.25">
      <c r="A98" s="78" t="s">
        <v>431</v>
      </c>
      <c r="B98" s="73">
        <v>1</v>
      </c>
      <c r="D98" s="74" t="s">
        <v>433</v>
      </c>
      <c r="F98" s="5" t="s">
        <v>297</v>
      </c>
    </row>
    <row r="99" spans="1:6" x14ac:dyDescent="0.25">
      <c r="A99" s="78" t="s">
        <v>437</v>
      </c>
      <c r="B99" s="73">
        <v>1</v>
      </c>
      <c r="D99" s="1" t="s">
        <v>438</v>
      </c>
      <c r="F99" s="5" t="s">
        <v>298</v>
      </c>
    </row>
    <row r="100" spans="1:6" x14ac:dyDescent="0.25">
      <c r="A100" s="78" t="s">
        <v>439</v>
      </c>
      <c r="B100" s="73">
        <v>1</v>
      </c>
      <c r="D100" s="1" t="s">
        <v>582</v>
      </c>
      <c r="F100" s="73" t="s">
        <v>299</v>
      </c>
    </row>
    <row r="101" spans="1:6" x14ac:dyDescent="0.25">
      <c r="F101" s="73" t="s">
        <v>300</v>
      </c>
    </row>
    <row r="102" spans="1:6" x14ac:dyDescent="0.25">
      <c r="F102" s="73" t="s">
        <v>413</v>
      </c>
    </row>
    <row r="103" spans="1:6" x14ac:dyDescent="0.25">
      <c r="F103" s="73" t="s">
        <v>414</v>
      </c>
    </row>
    <row r="104" spans="1:6" x14ac:dyDescent="0.25">
      <c r="F104" s="73" t="s">
        <v>415</v>
      </c>
    </row>
    <row r="105" spans="1:6" x14ac:dyDescent="0.25">
      <c r="F105" s="73" t="s">
        <v>420</v>
      </c>
    </row>
    <row r="106" spans="1:6" x14ac:dyDescent="0.25">
      <c r="F106" s="73" t="s">
        <v>422</v>
      </c>
    </row>
    <row r="107" spans="1:6" x14ac:dyDescent="0.25">
      <c r="F107" s="73" t="s">
        <v>423</v>
      </c>
    </row>
    <row r="108" spans="1:6" x14ac:dyDescent="0.25">
      <c r="F108" s="73" t="s">
        <v>424</v>
      </c>
    </row>
    <row r="109" spans="1:6" x14ac:dyDescent="0.25">
      <c r="F109" s="73" t="s">
        <v>430</v>
      </c>
    </row>
    <row r="110" spans="1:6" x14ac:dyDescent="0.25">
      <c r="F110" s="73" t="s">
        <v>431</v>
      </c>
    </row>
    <row r="111" spans="1:6" x14ac:dyDescent="0.25">
      <c r="F111" s="73" t="s">
        <v>437</v>
      </c>
    </row>
    <row r="112" spans="1:6" x14ac:dyDescent="0.25">
      <c r="F112" s="73" t="s">
        <v>439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A2AF-D4A1-4D7C-8C5A-AD3DEA220354}">
  <sheetPr codeName="Planilha10"/>
  <dimension ref="A1:DT109"/>
  <sheetViews>
    <sheetView topLeftCell="A91" zoomScale="90" zoomScaleNormal="90" workbookViewId="0">
      <selection activeCell="E61" sqref="E61"/>
    </sheetView>
  </sheetViews>
  <sheetFormatPr defaultColWidth="16.140625" defaultRowHeight="15" x14ac:dyDescent="0.25"/>
  <cols>
    <col min="1" max="1" width="9.85546875" style="4" bestFit="1" customWidth="1"/>
    <col min="2" max="2" width="17.5703125" style="4" bestFit="1" customWidth="1"/>
    <col min="3" max="3" width="17.28515625" style="4" bestFit="1" customWidth="1"/>
    <col min="4" max="4" width="15" style="4" bestFit="1" customWidth="1"/>
    <col min="5" max="5" width="22.42578125" style="4" bestFit="1" customWidth="1"/>
    <col min="6" max="6" width="13.28515625" style="4" bestFit="1" customWidth="1"/>
    <col min="7" max="7" width="29.85546875" style="4" bestFit="1" customWidth="1"/>
    <col min="8" max="8" width="8.28515625" style="4" bestFit="1" customWidth="1"/>
    <col min="9" max="9" width="16" style="4" bestFit="1" customWidth="1"/>
    <col min="10" max="10" width="24.28515625" style="4" bestFit="1" customWidth="1"/>
    <col min="11" max="11" width="16.7109375" style="4" bestFit="1" customWidth="1"/>
    <col min="12" max="13" width="13.7109375" style="4" bestFit="1" customWidth="1"/>
    <col min="14" max="14" width="7.5703125" style="4" bestFit="1" customWidth="1"/>
    <col min="15" max="15" width="18.42578125" style="4" bestFit="1" customWidth="1"/>
    <col min="16" max="16" width="18.28515625" style="4" bestFit="1" customWidth="1"/>
    <col min="17" max="17" width="21.42578125" style="4" bestFit="1" customWidth="1"/>
    <col min="18" max="18" width="22.42578125" style="4" bestFit="1" customWidth="1"/>
    <col min="19" max="19" width="9" style="4" bestFit="1" customWidth="1"/>
    <col min="20" max="20" width="12" style="4" bestFit="1" customWidth="1"/>
    <col min="21" max="21" width="13.5703125" style="4" bestFit="1" customWidth="1"/>
    <col min="22" max="22" width="17.7109375" style="4" bestFit="1" customWidth="1"/>
    <col min="23" max="23" width="17.42578125" style="4" bestFit="1" customWidth="1"/>
    <col min="24" max="24" width="24.28515625" style="4" bestFit="1" customWidth="1"/>
    <col min="25" max="25" width="18.28515625" style="4" bestFit="1" customWidth="1"/>
    <col min="26" max="26" width="18.85546875" style="4" bestFit="1" customWidth="1"/>
    <col min="27" max="27" width="19.140625" style="4" bestFit="1" customWidth="1"/>
    <col min="28" max="28" width="14.5703125" style="4" bestFit="1" customWidth="1"/>
    <col min="29" max="29" width="13.5703125" style="4" bestFit="1" customWidth="1"/>
    <col min="30" max="30" width="17.42578125" style="4" bestFit="1" customWidth="1"/>
    <col min="31" max="31" width="26.42578125" style="4" bestFit="1" customWidth="1"/>
    <col min="32" max="32" width="44.42578125" style="4" bestFit="1" customWidth="1"/>
    <col min="33" max="33" width="22.28515625" style="4" bestFit="1" customWidth="1"/>
    <col min="34" max="34" width="26.28515625" style="4" bestFit="1" customWidth="1"/>
    <col min="35" max="35" width="23.28515625" style="4" bestFit="1" customWidth="1"/>
    <col min="36" max="36" width="26" style="4" bestFit="1" customWidth="1"/>
    <col min="37" max="37" width="11.5703125" style="4" bestFit="1" customWidth="1"/>
    <col min="38" max="38" width="17.7109375" style="4" bestFit="1" customWidth="1"/>
    <col min="39" max="39" width="18.28515625" style="4" bestFit="1" customWidth="1"/>
    <col min="40" max="40" width="34.28515625" style="4" bestFit="1" customWidth="1"/>
    <col min="41" max="41" width="21.7109375" style="4" bestFit="1" customWidth="1"/>
    <col min="42" max="42" width="24.28515625" style="4" bestFit="1" customWidth="1"/>
    <col min="43" max="43" width="8.140625" style="4" bestFit="1" customWidth="1"/>
    <col min="44" max="44" width="17.140625" style="4" bestFit="1" customWidth="1"/>
    <col min="45" max="45" width="29.5703125" style="4" bestFit="1" customWidth="1"/>
    <col min="46" max="46" width="11" style="4" bestFit="1" customWidth="1"/>
    <col min="47" max="47" width="19.5703125" style="4" bestFit="1" customWidth="1"/>
    <col min="48" max="48" width="18" style="4" bestFit="1" customWidth="1"/>
    <col min="49" max="49" width="22" style="4" bestFit="1" customWidth="1"/>
    <col min="50" max="50" width="8.140625" style="4" bestFit="1" customWidth="1"/>
    <col min="51" max="51" width="14" style="4" bestFit="1" customWidth="1"/>
    <col min="52" max="52" width="27.5703125" style="4" bestFit="1" customWidth="1"/>
    <col min="53" max="53" width="28.85546875" style="4" bestFit="1" customWidth="1"/>
    <col min="54" max="54" width="26.140625" style="4" bestFit="1" customWidth="1"/>
    <col min="55" max="55" width="27.85546875" style="4" bestFit="1" customWidth="1"/>
    <col min="56" max="56" width="16" style="4" bestFit="1" customWidth="1"/>
    <col min="57" max="57" width="19.140625" style="4" bestFit="1" customWidth="1"/>
    <col min="58" max="58" width="21.42578125" style="4" bestFit="1" customWidth="1"/>
    <col min="59" max="59" width="15" style="4" bestFit="1" customWidth="1"/>
    <col min="60" max="61" width="16.140625" style="4"/>
    <col min="62" max="62" width="15.42578125" style="4" bestFit="1" customWidth="1"/>
    <col min="63" max="63" width="18.5703125" style="4" bestFit="1" customWidth="1"/>
    <col min="64" max="64" width="16.28515625" style="4" bestFit="1" customWidth="1"/>
    <col min="65" max="65" width="25" style="4" bestFit="1" customWidth="1"/>
    <col min="66" max="66" width="26.28515625" style="4" bestFit="1" customWidth="1"/>
    <col min="67" max="67" width="18.5703125" style="4" bestFit="1" customWidth="1"/>
    <col min="68" max="68" width="33.85546875" style="4" bestFit="1" customWidth="1"/>
    <col min="69" max="69" width="25.140625" style="4" bestFit="1" customWidth="1"/>
    <col min="70" max="70" width="20" style="4" bestFit="1" customWidth="1"/>
    <col min="71" max="72" width="23" style="4" bestFit="1" customWidth="1"/>
    <col min="73" max="73" width="24" style="4" bestFit="1" customWidth="1"/>
    <col min="74" max="74" width="25.140625" style="4" bestFit="1" customWidth="1"/>
    <col min="75" max="75" width="23.85546875" style="4" bestFit="1" customWidth="1"/>
    <col min="76" max="76" width="33.5703125" style="4" bestFit="1" customWidth="1"/>
    <col min="77" max="77" width="32.28515625" style="4" bestFit="1" customWidth="1"/>
    <col min="78" max="78" width="28.28515625" style="4" bestFit="1" customWidth="1"/>
    <col min="79" max="79" width="13.5703125" style="4" bestFit="1" customWidth="1"/>
    <col min="80" max="80" width="18.7109375" style="4" bestFit="1" customWidth="1"/>
    <col min="81" max="81" width="15.7109375" style="4" bestFit="1" customWidth="1"/>
    <col min="82" max="82" width="24" style="4" bestFit="1" customWidth="1"/>
    <col min="83" max="83" width="28.42578125" style="4" bestFit="1" customWidth="1"/>
    <col min="84" max="84" width="25.28515625" style="4" bestFit="1" customWidth="1"/>
    <col min="85" max="85" width="20.42578125" style="4" bestFit="1" customWidth="1"/>
    <col min="86" max="86" width="13.5703125" style="4" bestFit="1" customWidth="1"/>
    <col min="87" max="87" width="34.5703125" style="4" bestFit="1" customWidth="1"/>
    <col min="88" max="88" width="35.28515625" style="4" bestFit="1" customWidth="1"/>
    <col min="89" max="89" width="23.5703125" style="4" bestFit="1" customWidth="1"/>
    <col min="90" max="90" width="24.7109375" style="4" bestFit="1" customWidth="1"/>
    <col min="91" max="91" width="16.5703125" style="4" bestFit="1" customWidth="1"/>
    <col min="92" max="92" width="21.42578125" style="4" bestFit="1" customWidth="1"/>
    <col min="93" max="93" width="23.7109375" style="4" bestFit="1" customWidth="1"/>
    <col min="94" max="94" width="31.5703125" style="4" bestFit="1" customWidth="1"/>
    <col min="95" max="95" width="17.5703125" style="4" bestFit="1" customWidth="1"/>
    <col min="96" max="96" width="16.5703125" style="4" bestFit="1" customWidth="1"/>
    <col min="97" max="97" width="19" style="4" bestFit="1" customWidth="1"/>
    <col min="98" max="98" width="12.42578125" style="4" bestFit="1" customWidth="1"/>
    <col min="99" max="99" width="22.42578125" style="4" bestFit="1" customWidth="1"/>
    <col min="100" max="100" width="11.85546875" style="4" bestFit="1" customWidth="1"/>
    <col min="101" max="101" width="27.140625" style="4" bestFit="1" customWidth="1"/>
    <col min="102" max="102" width="21.140625" style="4" bestFit="1" customWidth="1"/>
    <col min="103" max="103" width="23.140625" style="4" bestFit="1" customWidth="1"/>
    <col min="104" max="104" width="14.7109375" style="4" bestFit="1" customWidth="1"/>
    <col min="105" max="105" width="15.28515625" style="4" bestFit="1" customWidth="1"/>
    <col min="106" max="106" width="19.5703125" style="4" bestFit="1" customWidth="1"/>
    <col min="107" max="107" width="22.85546875" style="4" bestFit="1" customWidth="1"/>
    <col min="108" max="108" width="27.28515625" style="4" bestFit="1" customWidth="1"/>
    <col min="109" max="109" width="26.7109375" style="4" bestFit="1" customWidth="1"/>
    <col min="110" max="110" width="26.5703125" style="4" bestFit="1" customWidth="1"/>
    <col min="111" max="111" width="30.85546875" style="4" bestFit="1" customWidth="1"/>
    <col min="112" max="112" width="34.5703125" style="4" bestFit="1" customWidth="1"/>
    <col min="113" max="113" width="28.28515625" style="4" bestFit="1" customWidth="1"/>
    <col min="114" max="114" width="17.7109375" style="4" bestFit="1" customWidth="1"/>
    <col min="115" max="115" width="14.140625" style="4" bestFit="1" customWidth="1"/>
    <col min="116" max="116" width="35.28515625" style="4" bestFit="1" customWidth="1"/>
    <col min="117" max="117" width="20.42578125" style="4" bestFit="1" customWidth="1"/>
    <col min="118" max="118" width="26.140625" style="4" bestFit="1" customWidth="1"/>
    <col min="119" max="119" width="29.85546875" style="4" bestFit="1" customWidth="1"/>
    <col min="120" max="120" width="17.28515625" style="4" bestFit="1" customWidth="1"/>
    <col min="121" max="121" width="20.140625" style="4" bestFit="1" customWidth="1"/>
    <col min="122" max="122" width="21" style="4" bestFit="1" customWidth="1"/>
    <col min="123" max="123" width="29.140625" style="4" bestFit="1" customWidth="1"/>
    <col min="124" max="124" width="22.7109375" style="4" bestFit="1" customWidth="1"/>
    <col min="125" max="16384" width="16.140625" style="4"/>
  </cols>
  <sheetData>
    <row r="1" spans="1:124" x14ac:dyDescent="0.25">
      <c r="A1" s="2" t="s">
        <v>5</v>
      </c>
      <c r="B1" s="90" t="s">
        <v>86</v>
      </c>
      <c r="C1" s="90" t="s">
        <v>87</v>
      </c>
      <c r="D1" s="90" t="s">
        <v>88</v>
      </c>
      <c r="E1" s="90" t="s">
        <v>89</v>
      </c>
      <c r="F1" s="90" t="s">
        <v>90</v>
      </c>
      <c r="G1" s="90" t="s">
        <v>91</v>
      </c>
      <c r="H1" s="90" t="s">
        <v>92</v>
      </c>
      <c r="I1" s="90" t="s">
        <v>93</v>
      </c>
      <c r="J1" s="90" t="s">
        <v>94</v>
      </c>
      <c r="K1" s="90" t="s">
        <v>95</v>
      </c>
      <c r="L1" s="90" t="s">
        <v>96</v>
      </c>
      <c r="M1" s="90" t="s">
        <v>97</v>
      </c>
      <c r="N1" s="90" t="s">
        <v>98</v>
      </c>
      <c r="O1" s="90" t="s">
        <v>99</v>
      </c>
      <c r="P1" s="90" t="s">
        <v>100</v>
      </c>
      <c r="Q1" s="90" t="s">
        <v>101</v>
      </c>
      <c r="R1" s="90" t="s">
        <v>102</v>
      </c>
      <c r="S1" s="90" t="s">
        <v>103</v>
      </c>
      <c r="T1" s="90" t="s">
        <v>104</v>
      </c>
      <c r="U1" s="90" t="s">
        <v>105</v>
      </c>
      <c r="V1" s="90" t="s">
        <v>106</v>
      </c>
      <c r="W1" s="90" t="s">
        <v>107</v>
      </c>
      <c r="X1" s="90" t="s">
        <v>108</v>
      </c>
      <c r="Y1" s="90" t="s">
        <v>109</v>
      </c>
      <c r="Z1" s="90" t="s">
        <v>110</v>
      </c>
      <c r="AA1" s="90" t="s">
        <v>111</v>
      </c>
      <c r="AB1" s="90" t="s">
        <v>112</v>
      </c>
      <c r="AC1" s="90" t="s">
        <v>113</v>
      </c>
      <c r="AD1" s="90" t="s">
        <v>114</v>
      </c>
      <c r="AE1" s="90" t="s">
        <v>115</v>
      </c>
      <c r="AF1" s="90" t="s">
        <v>116</v>
      </c>
      <c r="AG1" s="90" t="s">
        <v>117</v>
      </c>
      <c r="AH1" s="90" t="s">
        <v>118</v>
      </c>
      <c r="AI1" s="90" t="s">
        <v>119</v>
      </c>
      <c r="AJ1" s="90" t="s">
        <v>120</v>
      </c>
      <c r="AK1" s="90" t="s">
        <v>121</v>
      </c>
      <c r="AL1" s="90" t="s">
        <v>122</v>
      </c>
      <c r="AM1" s="90" t="s">
        <v>123</v>
      </c>
      <c r="AN1" s="90" t="s">
        <v>124</v>
      </c>
      <c r="AO1" s="90" t="s">
        <v>125</v>
      </c>
      <c r="AP1" s="90" t="s">
        <v>126</v>
      </c>
      <c r="AQ1" s="90" t="s">
        <v>289</v>
      </c>
      <c r="AR1" s="90" t="s">
        <v>127</v>
      </c>
      <c r="AS1" s="90" t="s">
        <v>128</v>
      </c>
      <c r="AT1" s="90" t="s">
        <v>129</v>
      </c>
      <c r="AU1" s="90" t="s">
        <v>130</v>
      </c>
      <c r="AV1" s="90" t="s">
        <v>131</v>
      </c>
      <c r="AW1" s="90" t="s">
        <v>132</v>
      </c>
      <c r="AX1" s="90" t="s">
        <v>290</v>
      </c>
      <c r="AY1" s="90" t="s">
        <v>133</v>
      </c>
      <c r="AZ1" s="90" t="s">
        <v>134</v>
      </c>
      <c r="BA1" s="90" t="s">
        <v>135</v>
      </c>
      <c r="BB1" s="90" t="s">
        <v>136</v>
      </c>
      <c r="BC1" s="90" t="s">
        <v>137</v>
      </c>
      <c r="BD1" s="90" t="s">
        <v>138</v>
      </c>
      <c r="BE1" s="90" t="s">
        <v>139</v>
      </c>
      <c r="BF1" s="90" t="s">
        <v>0</v>
      </c>
      <c r="BG1" s="90" t="s">
        <v>140</v>
      </c>
      <c r="BH1" s="90" t="s">
        <v>141</v>
      </c>
      <c r="BI1" s="90" t="s">
        <v>1</v>
      </c>
      <c r="BJ1" s="90" t="s">
        <v>2</v>
      </c>
      <c r="BK1" s="90" t="s">
        <v>3</v>
      </c>
      <c r="BL1" s="90" t="s">
        <v>4</v>
      </c>
      <c r="BM1" s="90" t="s">
        <v>291</v>
      </c>
      <c r="BN1" s="90" t="s">
        <v>143</v>
      </c>
      <c r="BO1" s="90" t="s">
        <v>144</v>
      </c>
      <c r="BP1" s="90" t="s">
        <v>145</v>
      </c>
      <c r="BQ1" s="90" t="s">
        <v>146</v>
      </c>
      <c r="BR1" s="90" t="s">
        <v>147</v>
      </c>
      <c r="BS1" s="90" t="s">
        <v>148</v>
      </c>
      <c r="BT1" s="90" t="s">
        <v>149</v>
      </c>
      <c r="BU1" s="90" t="s">
        <v>150</v>
      </c>
      <c r="BV1" s="90" t="s">
        <v>151</v>
      </c>
      <c r="BW1" s="90" t="s">
        <v>152</v>
      </c>
      <c r="BX1" s="90" t="s">
        <v>292</v>
      </c>
      <c r="BY1" s="90" t="s">
        <v>293</v>
      </c>
      <c r="BZ1" s="90" t="s">
        <v>235</v>
      </c>
      <c r="CA1" s="90" t="s">
        <v>236</v>
      </c>
      <c r="CB1" s="90" t="s">
        <v>237</v>
      </c>
      <c r="CC1" s="90" t="s">
        <v>240</v>
      </c>
      <c r="CD1" s="90" t="s">
        <v>239</v>
      </c>
      <c r="CE1" s="90" t="s">
        <v>294</v>
      </c>
      <c r="CF1" s="90" t="s">
        <v>295</v>
      </c>
      <c r="CG1" s="90" t="s">
        <v>296</v>
      </c>
      <c r="CH1" s="90" t="s">
        <v>297</v>
      </c>
      <c r="CI1" s="90" t="s">
        <v>298</v>
      </c>
      <c r="CJ1" s="90" t="s">
        <v>299</v>
      </c>
      <c r="CK1" s="90" t="s">
        <v>300</v>
      </c>
      <c r="CL1" s="90" t="s">
        <v>413</v>
      </c>
      <c r="CM1" s="90" t="s">
        <v>428</v>
      </c>
      <c r="CN1" s="90" t="s">
        <v>414</v>
      </c>
      <c r="CO1" s="90" t="s">
        <v>415</v>
      </c>
      <c r="CP1" s="90" t="s">
        <v>420</v>
      </c>
      <c r="CQ1" s="90" t="s">
        <v>422</v>
      </c>
      <c r="CR1" s="90" t="s">
        <v>424</v>
      </c>
      <c r="CS1" s="90" t="s">
        <v>430</v>
      </c>
      <c r="CT1" s="90" t="s">
        <v>431</v>
      </c>
      <c r="CU1" s="90" t="s">
        <v>437</v>
      </c>
      <c r="CV1" s="90" t="s">
        <v>439</v>
      </c>
      <c r="CW1" s="90" t="s">
        <v>587</v>
      </c>
      <c r="CX1" s="90" t="s">
        <v>588</v>
      </c>
      <c r="CY1" s="90" t="s">
        <v>589</v>
      </c>
      <c r="CZ1" s="90" t="s">
        <v>590</v>
      </c>
      <c r="DA1" s="90" t="s">
        <v>591</v>
      </c>
      <c r="DB1" s="90" t="s">
        <v>689</v>
      </c>
      <c r="DC1" s="90" t="s">
        <v>690</v>
      </c>
      <c r="DD1" s="90" t="s">
        <v>691</v>
      </c>
      <c r="DE1" s="90" t="s">
        <v>692</v>
      </c>
      <c r="DF1" s="90" t="s">
        <v>693</v>
      </c>
      <c r="DG1" s="90" t="s">
        <v>695</v>
      </c>
      <c r="DH1" s="90" t="s">
        <v>696</v>
      </c>
      <c r="DI1" s="90" t="s">
        <v>700</v>
      </c>
      <c r="DJ1" s="90" t="s">
        <v>701</v>
      </c>
      <c r="DK1" s="90" t="s">
        <v>702</v>
      </c>
      <c r="DL1" s="90" t="s">
        <v>705</v>
      </c>
      <c r="DM1" s="90" t="s">
        <v>706</v>
      </c>
      <c r="DN1" s="90" t="s">
        <v>703</v>
      </c>
      <c r="DO1" s="90" t="s">
        <v>704</v>
      </c>
      <c r="DP1" s="90" t="s">
        <v>709</v>
      </c>
      <c r="DQ1" s="90" t="s">
        <v>710</v>
      </c>
      <c r="DR1" s="90" t="s">
        <v>711</v>
      </c>
      <c r="DS1" s="116" t="s">
        <v>792</v>
      </c>
      <c r="DT1" s="116" t="s">
        <v>793</v>
      </c>
    </row>
    <row r="2" spans="1:124" x14ac:dyDescent="0.25">
      <c r="A2" s="17">
        <v>43101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3"/>
      <c r="AN2" s="153"/>
      <c r="AO2" s="153"/>
      <c r="AP2" s="153"/>
      <c r="AQ2" s="153"/>
      <c r="AR2" s="153"/>
      <c r="AS2" s="153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  <c r="CW2" s="153"/>
      <c r="CX2" s="153"/>
      <c r="CY2" s="153"/>
      <c r="CZ2" s="153"/>
      <c r="DA2" s="153"/>
      <c r="DB2" s="153"/>
      <c r="DC2" s="153"/>
      <c r="DD2" s="153"/>
      <c r="DE2" s="153"/>
      <c r="DF2" s="153"/>
      <c r="DG2" s="153"/>
      <c r="DH2" s="153"/>
      <c r="DI2" s="153"/>
      <c r="DJ2" s="153"/>
      <c r="DK2" s="153"/>
      <c r="DL2" s="153"/>
      <c r="DM2" s="153"/>
      <c r="DN2" s="153"/>
      <c r="DO2" s="153"/>
      <c r="DP2" s="153"/>
      <c r="DQ2" s="153"/>
      <c r="DR2" s="153"/>
      <c r="DS2" s="153"/>
      <c r="DT2" s="153"/>
    </row>
    <row r="3" spans="1:124" x14ac:dyDescent="0.25">
      <c r="A3" s="17">
        <v>43132</v>
      </c>
      <c r="B3" s="153">
        <v>658</v>
      </c>
      <c r="C3" s="153">
        <v>194</v>
      </c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3"/>
      <c r="AU3" s="153"/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3"/>
      <c r="CI3" s="153"/>
      <c r="CJ3" s="153"/>
      <c r="CK3" s="153"/>
      <c r="CL3" s="153"/>
      <c r="CM3" s="153"/>
      <c r="CN3" s="153"/>
      <c r="CO3" s="153"/>
      <c r="CP3" s="153"/>
      <c r="CQ3" s="153"/>
      <c r="CR3" s="153"/>
      <c r="CS3" s="153"/>
      <c r="CT3" s="153"/>
      <c r="CU3" s="153"/>
      <c r="CV3" s="153"/>
      <c r="CW3" s="153"/>
      <c r="CX3" s="153"/>
      <c r="CY3" s="153"/>
      <c r="CZ3" s="153"/>
      <c r="DA3" s="153"/>
      <c r="DB3" s="153"/>
      <c r="DC3" s="153"/>
      <c r="DD3" s="153"/>
      <c r="DE3" s="153"/>
      <c r="DF3" s="153"/>
      <c r="DG3" s="153"/>
      <c r="DH3" s="153"/>
      <c r="DI3" s="153"/>
      <c r="DJ3" s="153"/>
      <c r="DK3" s="153"/>
      <c r="DL3" s="153"/>
      <c r="DM3" s="153"/>
      <c r="DN3" s="153"/>
      <c r="DO3" s="153"/>
      <c r="DP3" s="153"/>
      <c r="DQ3" s="153"/>
      <c r="DR3" s="153"/>
      <c r="DS3" s="153"/>
      <c r="DT3" s="153"/>
    </row>
    <row r="4" spans="1:124" x14ac:dyDescent="0.25">
      <c r="A4" s="17">
        <v>43160</v>
      </c>
      <c r="B4" s="153">
        <v>622</v>
      </c>
      <c r="C4" s="153">
        <v>206</v>
      </c>
      <c r="D4" s="153"/>
      <c r="E4" s="153">
        <v>346</v>
      </c>
      <c r="F4" s="153">
        <v>690</v>
      </c>
      <c r="G4" s="153">
        <v>246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>
        <v>191</v>
      </c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3"/>
      <c r="BT4" s="153"/>
      <c r="BU4" s="153"/>
      <c r="BV4" s="153"/>
      <c r="BW4" s="153"/>
      <c r="BX4" s="153"/>
      <c r="BY4" s="153"/>
      <c r="BZ4" s="153"/>
      <c r="CA4" s="153"/>
      <c r="CB4" s="153"/>
      <c r="CC4" s="153"/>
      <c r="CD4" s="153"/>
      <c r="CE4" s="153"/>
      <c r="CF4" s="153"/>
      <c r="CG4" s="153"/>
      <c r="CH4" s="153"/>
      <c r="CI4" s="153"/>
      <c r="CJ4" s="153"/>
      <c r="CK4" s="153"/>
      <c r="CL4" s="153"/>
      <c r="CM4" s="153"/>
      <c r="CN4" s="153"/>
      <c r="CO4" s="153"/>
      <c r="CP4" s="153"/>
      <c r="CQ4" s="153"/>
      <c r="CR4" s="153"/>
      <c r="CS4" s="153"/>
      <c r="CT4" s="153"/>
      <c r="CU4" s="153"/>
      <c r="CV4" s="153"/>
      <c r="CW4" s="153"/>
      <c r="CX4" s="153"/>
      <c r="CY4" s="153"/>
      <c r="CZ4" s="153"/>
      <c r="DA4" s="153"/>
      <c r="DB4" s="153"/>
      <c r="DC4" s="153"/>
      <c r="DD4" s="153"/>
      <c r="DE4" s="153"/>
      <c r="DF4" s="153"/>
      <c r="DG4" s="153"/>
      <c r="DH4" s="153"/>
      <c r="DI4" s="153"/>
      <c r="DJ4" s="153"/>
      <c r="DK4" s="153"/>
      <c r="DL4" s="153"/>
      <c r="DM4" s="153"/>
      <c r="DN4" s="153"/>
      <c r="DO4" s="153"/>
      <c r="DP4" s="153"/>
      <c r="DQ4" s="153"/>
      <c r="DR4" s="153"/>
      <c r="DS4" s="153"/>
      <c r="DT4" s="153"/>
    </row>
    <row r="5" spans="1:124" x14ac:dyDescent="0.25">
      <c r="A5" s="17">
        <v>43191</v>
      </c>
      <c r="B5" s="153">
        <v>551</v>
      </c>
      <c r="C5" s="153">
        <v>171</v>
      </c>
      <c r="D5" s="153">
        <v>123</v>
      </c>
      <c r="E5" s="153">
        <v>387</v>
      </c>
      <c r="F5" s="153">
        <v>575</v>
      </c>
      <c r="G5" s="153">
        <v>285</v>
      </c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3"/>
      <c r="S5" s="153"/>
      <c r="T5" s="153"/>
      <c r="U5" s="153"/>
      <c r="V5" s="153"/>
      <c r="W5" s="153"/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153"/>
      <c r="AY5" s="153">
        <v>279</v>
      </c>
      <c r="AZ5" s="153"/>
      <c r="BA5" s="153"/>
      <c r="BB5" s="153"/>
      <c r="BC5" s="153"/>
      <c r="BD5" s="153"/>
      <c r="BE5" s="153"/>
      <c r="BF5" s="153"/>
      <c r="BG5" s="153"/>
      <c r="BH5" s="153"/>
      <c r="BI5" s="153"/>
      <c r="BJ5" s="153"/>
      <c r="BK5" s="153"/>
      <c r="BL5" s="153"/>
      <c r="BM5" s="153"/>
      <c r="BN5" s="153"/>
      <c r="BO5" s="153"/>
      <c r="BP5" s="153"/>
      <c r="BQ5" s="153"/>
      <c r="BR5" s="153"/>
      <c r="BS5" s="153"/>
      <c r="BT5" s="153"/>
      <c r="BU5" s="153"/>
      <c r="BV5" s="153"/>
      <c r="BW5" s="153"/>
      <c r="BX5" s="153"/>
      <c r="BY5" s="153"/>
      <c r="BZ5" s="153"/>
      <c r="CA5" s="153"/>
      <c r="CB5" s="153"/>
      <c r="CC5" s="153"/>
      <c r="CD5" s="153"/>
      <c r="CE5" s="153"/>
      <c r="CF5" s="153"/>
      <c r="CG5" s="153"/>
      <c r="CH5" s="153"/>
      <c r="CI5" s="153"/>
      <c r="CJ5" s="153"/>
      <c r="CK5" s="153"/>
      <c r="CL5" s="153"/>
      <c r="CM5" s="153"/>
      <c r="CN5" s="153"/>
      <c r="CO5" s="153"/>
      <c r="CP5" s="153"/>
      <c r="CQ5" s="153"/>
      <c r="CR5" s="153"/>
      <c r="CS5" s="153"/>
      <c r="CT5" s="153"/>
      <c r="CU5" s="153"/>
      <c r="CV5" s="153"/>
      <c r="CW5" s="153"/>
      <c r="CX5" s="153"/>
      <c r="CY5" s="153"/>
      <c r="CZ5" s="153"/>
      <c r="DA5" s="153"/>
      <c r="DB5" s="153"/>
      <c r="DC5" s="153"/>
      <c r="DD5" s="153"/>
      <c r="DE5" s="153"/>
      <c r="DF5" s="153"/>
      <c r="DG5" s="153"/>
      <c r="DH5" s="153"/>
      <c r="DI5" s="153"/>
      <c r="DJ5" s="153"/>
      <c r="DK5" s="153"/>
      <c r="DL5" s="153"/>
      <c r="DM5" s="153"/>
      <c r="DN5" s="153"/>
      <c r="DO5" s="153"/>
      <c r="DP5" s="153"/>
      <c r="DQ5" s="153"/>
      <c r="DR5" s="153"/>
      <c r="DS5" s="153"/>
      <c r="DT5" s="153"/>
    </row>
    <row r="6" spans="1:124" x14ac:dyDescent="0.25">
      <c r="A6" s="17">
        <v>43221</v>
      </c>
      <c r="B6" s="153">
        <v>470</v>
      </c>
      <c r="C6" s="153">
        <v>127</v>
      </c>
      <c r="D6" s="153">
        <v>90</v>
      </c>
      <c r="E6" s="153">
        <v>318</v>
      </c>
      <c r="F6" s="153">
        <v>461</v>
      </c>
      <c r="G6" s="153">
        <v>238</v>
      </c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>
        <v>233</v>
      </c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53"/>
      <c r="CY6" s="153"/>
      <c r="CZ6" s="153"/>
      <c r="DA6" s="153"/>
      <c r="DB6" s="153"/>
      <c r="DC6" s="153"/>
      <c r="DD6" s="153"/>
      <c r="DE6" s="153"/>
      <c r="DF6" s="153"/>
      <c r="DG6" s="153"/>
      <c r="DH6" s="153"/>
      <c r="DI6" s="153"/>
      <c r="DJ6" s="153"/>
      <c r="DK6" s="153"/>
      <c r="DL6" s="153"/>
      <c r="DM6" s="153"/>
      <c r="DN6" s="153"/>
      <c r="DO6" s="153"/>
      <c r="DP6" s="153"/>
      <c r="DQ6" s="153"/>
      <c r="DR6" s="153"/>
      <c r="DS6" s="153"/>
      <c r="DT6" s="153"/>
    </row>
    <row r="7" spans="1:124" x14ac:dyDescent="0.25">
      <c r="A7" s="17">
        <v>43252</v>
      </c>
      <c r="B7" s="153">
        <v>374</v>
      </c>
      <c r="C7" s="153">
        <v>96</v>
      </c>
      <c r="D7" s="153">
        <v>95</v>
      </c>
      <c r="E7" s="153">
        <v>249</v>
      </c>
      <c r="F7" s="153">
        <v>358</v>
      </c>
      <c r="G7" s="153">
        <v>190</v>
      </c>
      <c r="H7" s="153">
        <v>1078</v>
      </c>
      <c r="I7" s="153">
        <v>276</v>
      </c>
      <c r="J7" s="153"/>
      <c r="K7" s="153"/>
      <c r="L7" s="153"/>
      <c r="M7" s="153"/>
      <c r="N7" s="153"/>
      <c r="O7" s="153"/>
      <c r="P7" s="153"/>
      <c r="Q7" s="153"/>
      <c r="R7" s="153"/>
      <c r="S7" s="153">
        <v>1928</v>
      </c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>
        <v>188</v>
      </c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53"/>
      <c r="CB7" s="153"/>
      <c r="CC7" s="153"/>
      <c r="CD7" s="15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53"/>
      <c r="CY7" s="153"/>
      <c r="CZ7" s="153"/>
      <c r="DA7" s="153"/>
      <c r="DB7" s="153"/>
      <c r="DC7" s="153"/>
      <c r="DD7" s="153"/>
      <c r="DE7" s="153"/>
      <c r="DF7" s="153"/>
      <c r="DG7" s="153"/>
      <c r="DH7" s="153"/>
      <c r="DI7" s="153"/>
      <c r="DJ7" s="153"/>
      <c r="DK7" s="153"/>
      <c r="DL7" s="153"/>
      <c r="DM7" s="153"/>
      <c r="DN7" s="153"/>
      <c r="DO7" s="153"/>
      <c r="DP7" s="153"/>
      <c r="DQ7" s="153"/>
      <c r="DR7" s="153"/>
      <c r="DS7" s="153"/>
      <c r="DT7" s="153"/>
    </row>
    <row r="8" spans="1:124" x14ac:dyDescent="0.25">
      <c r="A8" s="17">
        <v>43282</v>
      </c>
      <c r="B8" s="153">
        <v>370</v>
      </c>
      <c r="C8" s="153">
        <v>101</v>
      </c>
      <c r="D8" s="153">
        <v>99</v>
      </c>
      <c r="E8" s="153">
        <v>249</v>
      </c>
      <c r="F8" s="153"/>
      <c r="G8" s="153">
        <v>183</v>
      </c>
      <c r="H8" s="153">
        <v>1066</v>
      </c>
      <c r="I8" s="153">
        <v>274</v>
      </c>
      <c r="J8" s="153">
        <v>3790</v>
      </c>
      <c r="K8" s="153">
        <v>434</v>
      </c>
      <c r="L8" s="153">
        <v>330</v>
      </c>
      <c r="M8" s="153">
        <v>374</v>
      </c>
      <c r="N8" s="153">
        <v>1500</v>
      </c>
      <c r="O8" s="153"/>
      <c r="P8" s="153"/>
      <c r="Q8" s="153"/>
      <c r="R8" s="153"/>
      <c r="S8" s="153">
        <v>1953</v>
      </c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>
        <v>187</v>
      </c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53"/>
      <c r="CB8" s="153"/>
      <c r="CC8" s="153"/>
      <c r="CD8" s="15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3"/>
      <c r="DB8" s="153"/>
      <c r="DC8" s="153"/>
      <c r="DD8" s="153"/>
      <c r="DE8" s="153"/>
      <c r="DF8" s="153"/>
      <c r="DG8" s="153"/>
      <c r="DH8" s="153"/>
      <c r="DI8" s="153"/>
      <c r="DJ8" s="153"/>
      <c r="DK8" s="153"/>
      <c r="DL8" s="153"/>
      <c r="DM8" s="153"/>
      <c r="DN8" s="153"/>
      <c r="DO8" s="153"/>
      <c r="DP8" s="153"/>
      <c r="DQ8" s="153"/>
      <c r="DR8" s="153"/>
      <c r="DS8" s="153"/>
      <c r="DT8" s="153"/>
    </row>
    <row r="9" spans="1:124" x14ac:dyDescent="0.25">
      <c r="A9" s="17">
        <v>43313</v>
      </c>
      <c r="B9" s="153">
        <v>507</v>
      </c>
      <c r="C9" s="153">
        <v>142</v>
      </c>
      <c r="D9" s="153">
        <v>133</v>
      </c>
      <c r="E9" s="153">
        <v>337</v>
      </c>
      <c r="F9" s="153"/>
      <c r="G9" s="153">
        <v>245</v>
      </c>
      <c r="H9" s="153">
        <v>1427</v>
      </c>
      <c r="I9" s="153">
        <v>384</v>
      </c>
      <c r="J9" s="153">
        <v>5242</v>
      </c>
      <c r="K9" s="153">
        <v>601</v>
      </c>
      <c r="L9" s="153">
        <v>206</v>
      </c>
      <c r="M9" s="153">
        <v>513</v>
      </c>
      <c r="N9" s="153">
        <v>2235</v>
      </c>
      <c r="O9" s="153"/>
      <c r="P9" s="153"/>
      <c r="Q9" s="153"/>
      <c r="R9" s="153"/>
      <c r="S9" s="153">
        <v>2677</v>
      </c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>
        <v>255</v>
      </c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53"/>
      <c r="CY9" s="153"/>
      <c r="CZ9" s="153"/>
      <c r="DA9" s="153"/>
      <c r="DB9" s="153"/>
      <c r="DC9" s="153"/>
      <c r="DD9" s="153"/>
      <c r="DE9" s="153"/>
      <c r="DF9" s="153"/>
      <c r="DG9" s="153"/>
      <c r="DH9" s="153"/>
      <c r="DI9" s="153"/>
      <c r="DJ9" s="153"/>
      <c r="DK9" s="153"/>
      <c r="DL9" s="153"/>
      <c r="DM9" s="153"/>
      <c r="DN9" s="153"/>
      <c r="DO9" s="153"/>
      <c r="DP9" s="153"/>
      <c r="DQ9" s="153"/>
      <c r="DR9" s="153"/>
      <c r="DS9" s="153"/>
      <c r="DT9" s="153"/>
    </row>
    <row r="10" spans="1:124" x14ac:dyDescent="0.25">
      <c r="A10" s="17">
        <v>43344</v>
      </c>
      <c r="B10" s="153">
        <v>512</v>
      </c>
      <c r="C10" s="153">
        <v>156</v>
      </c>
      <c r="D10" s="153">
        <v>158</v>
      </c>
      <c r="E10" s="153">
        <v>346</v>
      </c>
      <c r="F10" s="153">
        <v>514</v>
      </c>
      <c r="G10" s="153">
        <v>240</v>
      </c>
      <c r="H10" s="153">
        <v>1593</v>
      </c>
      <c r="I10" s="153">
        <v>368</v>
      </c>
      <c r="J10" s="153">
        <v>5673</v>
      </c>
      <c r="K10" s="153">
        <v>643</v>
      </c>
      <c r="L10" s="153">
        <v>621</v>
      </c>
      <c r="M10" s="153">
        <v>525</v>
      </c>
      <c r="N10" s="153">
        <v>2362</v>
      </c>
      <c r="O10" s="153">
        <v>1197</v>
      </c>
      <c r="P10" s="153">
        <v>307</v>
      </c>
      <c r="Q10" s="153"/>
      <c r="R10" s="153"/>
      <c r="S10" s="153">
        <v>2811</v>
      </c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  <c r="AX10" s="153"/>
      <c r="AY10" s="153">
        <v>260</v>
      </c>
      <c r="AZ10" s="153"/>
      <c r="BA10" s="153"/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3"/>
      <c r="BO10" s="153"/>
      <c r="BP10" s="153"/>
      <c r="BQ10" s="153"/>
      <c r="BR10" s="153"/>
      <c r="BS10" s="153"/>
      <c r="BT10" s="153"/>
      <c r="BU10" s="153"/>
      <c r="BV10" s="153"/>
      <c r="BW10" s="153"/>
      <c r="BX10" s="153"/>
      <c r="BY10" s="153"/>
      <c r="BZ10" s="153"/>
      <c r="CA10" s="153"/>
      <c r="CB10" s="153"/>
      <c r="CC10" s="153"/>
      <c r="CD10" s="153"/>
      <c r="CE10" s="153"/>
      <c r="CF10" s="153"/>
      <c r="CG10" s="153"/>
      <c r="CH10" s="153"/>
      <c r="CI10" s="153"/>
      <c r="CJ10" s="153"/>
      <c r="CK10" s="153"/>
      <c r="CL10" s="153"/>
      <c r="CM10" s="153"/>
      <c r="CN10" s="153"/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3"/>
      <c r="DB10" s="153"/>
      <c r="DC10" s="153"/>
      <c r="DD10" s="153"/>
      <c r="DE10" s="153"/>
      <c r="DF10" s="153"/>
      <c r="DG10" s="153"/>
      <c r="DH10" s="153"/>
      <c r="DI10" s="153"/>
      <c r="DJ10" s="153"/>
      <c r="DK10" s="153"/>
      <c r="DL10" s="153"/>
      <c r="DM10" s="153"/>
      <c r="DN10" s="153"/>
      <c r="DO10" s="153"/>
      <c r="DP10" s="153"/>
      <c r="DQ10" s="153"/>
      <c r="DR10" s="153"/>
      <c r="DS10" s="153"/>
      <c r="DT10" s="153"/>
    </row>
    <row r="11" spans="1:124" x14ac:dyDescent="0.25">
      <c r="A11" s="17">
        <v>43374</v>
      </c>
      <c r="B11" s="153">
        <v>536</v>
      </c>
      <c r="C11" s="153">
        <v>188</v>
      </c>
      <c r="D11" s="153">
        <v>187</v>
      </c>
      <c r="E11" s="153">
        <v>380</v>
      </c>
      <c r="F11" s="153">
        <v>667</v>
      </c>
      <c r="G11" s="153">
        <v>250</v>
      </c>
      <c r="H11" s="153">
        <v>1770</v>
      </c>
      <c r="I11" s="153">
        <v>397</v>
      </c>
      <c r="J11" s="153">
        <v>6347</v>
      </c>
      <c r="K11" s="153">
        <v>723</v>
      </c>
      <c r="L11" s="153">
        <v>745</v>
      </c>
      <c r="M11" s="153">
        <v>567</v>
      </c>
      <c r="N11" s="153">
        <v>2578</v>
      </c>
      <c r="O11" s="153">
        <v>1454</v>
      </c>
      <c r="P11" s="153">
        <v>307</v>
      </c>
      <c r="Q11" s="153">
        <v>6919</v>
      </c>
      <c r="R11" s="153"/>
      <c r="S11" s="153">
        <v>3155</v>
      </c>
      <c r="T11" s="153"/>
      <c r="U11" s="153"/>
      <c r="V11" s="153"/>
      <c r="W11" s="153"/>
      <c r="X11" s="153"/>
      <c r="Y11" s="153"/>
      <c r="Z11" s="153">
        <v>1073</v>
      </c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  <c r="AX11" s="153"/>
      <c r="AY11" s="153">
        <v>278</v>
      </c>
      <c r="AZ11" s="153"/>
      <c r="BA11" s="153"/>
      <c r="BB11" s="153"/>
      <c r="BC11" s="153"/>
      <c r="BD11" s="153"/>
      <c r="BE11" s="153"/>
      <c r="BF11" s="153"/>
      <c r="BG11" s="153"/>
      <c r="BH11" s="153"/>
      <c r="BI11" s="153"/>
      <c r="BJ11" s="153"/>
      <c r="BK11" s="153"/>
      <c r="BL11" s="153"/>
      <c r="BM11" s="153"/>
      <c r="BN11" s="153"/>
      <c r="BO11" s="153"/>
      <c r="BP11" s="153"/>
      <c r="BQ11" s="153"/>
      <c r="BR11" s="153"/>
      <c r="BS11" s="153"/>
      <c r="BT11" s="153"/>
      <c r="BU11" s="153"/>
      <c r="BV11" s="153"/>
      <c r="BW11" s="153"/>
      <c r="BX11" s="153"/>
      <c r="BY11" s="153"/>
      <c r="BZ11" s="153"/>
      <c r="CA11" s="153"/>
      <c r="CB11" s="153"/>
      <c r="CC11" s="153"/>
      <c r="CD11" s="153"/>
      <c r="CE11" s="153"/>
      <c r="CF11" s="153"/>
      <c r="CG11" s="153"/>
      <c r="CH11" s="153"/>
      <c r="CI11" s="153"/>
      <c r="CJ11" s="153"/>
      <c r="CK11" s="153"/>
      <c r="CL11" s="153"/>
      <c r="CM11" s="153"/>
      <c r="CN11" s="153"/>
      <c r="CO11" s="153"/>
      <c r="CP11" s="153"/>
      <c r="CQ11" s="153"/>
      <c r="CR11" s="153"/>
      <c r="CS11" s="153"/>
      <c r="CT11" s="153"/>
      <c r="CU11" s="153"/>
      <c r="CV11" s="153"/>
      <c r="CW11" s="153"/>
      <c r="CX11" s="153"/>
      <c r="CY11" s="153"/>
      <c r="CZ11" s="153"/>
      <c r="DA11" s="153"/>
      <c r="DB11" s="153"/>
      <c r="DC11" s="153"/>
      <c r="DD11" s="153"/>
      <c r="DE11" s="153"/>
      <c r="DF11" s="153"/>
      <c r="DG11" s="153"/>
      <c r="DH11" s="153"/>
      <c r="DI11" s="153"/>
      <c r="DJ11" s="153"/>
      <c r="DK11" s="153"/>
      <c r="DL11" s="153"/>
      <c r="DM11" s="153"/>
      <c r="DN11" s="153"/>
      <c r="DO11" s="153"/>
      <c r="DP11" s="153"/>
      <c r="DQ11" s="153"/>
      <c r="DR11" s="153"/>
      <c r="DS11" s="153"/>
      <c r="DT11" s="153"/>
    </row>
    <row r="12" spans="1:124" x14ac:dyDescent="0.25">
      <c r="A12" s="17">
        <v>43405</v>
      </c>
      <c r="B12" s="153">
        <v>648</v>
      </c>
      <c r="C12" s="153">
        <v>232</v>
      </c>
      <c r="D12" s="153">
        <v>221</v>
      </c>
      <c r="E12" s="153">
        <v>449</v>
      </c>
      <c r="F12" s="153">
        <v>851</v>
      </c>
      <c r="G12" s="153">
        <v>278</v>
      </c>
      <c r="H12" s="153">
        <v>2076</v>
      </c>
      <c r="I12" s="153">
        <v>444</v>
      </c>
      <c r="J12" s="153">
        <v>7989</v>
      </c>
      <c r="K12" s="153">
        <v>866</v>
      </c>
      <c r="L12" s="153">
        <v>909</v>
      </c>
      <c r="M12" s="153">
        <v>689</v>
      </c>
      <c r="N12" s="153">
        <v>3116</v>
      </c>
      <c r="O12" s="153">
        <v>1767</v>
      </c>
      <c r="P12" s="153">
        <v>389</v>
      </c>
      <c r="Q12" s="153">
        <v>8832</v>
      </c>
      <c r="R12" s="153">
        <v>845</v>
      </c>
      <c r="S12" s="153">
        <v>3913</v>
      </c>
      <c r="T12" s="153">
        <v>603</v>
      </c>
      <c r="U12" s="153">
        <v>533</v>
      </c>
      <c r="V12" s="153"/>
      <c r="W12" s="153"/>
      <c r="X12" s="153"/>
      <c r="Y12" s="153"/>
      <c r="Z12" s="153">
        <v>1191</v>
      </c>
      <c r="AA12" s="153"/>
      <c r="AB12" s="153">
        <v>5783</v>
      </c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>
        <v>336</v>
      </c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153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53"/>
      <c r="CU12" s="153"/>
      <c r="CV12" s="153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</row>
    <row r="13" spans="1:124" x14ac:dyDescent="0.25">
      <c r="A13" s="17">
        <v>43435</v>
      </c>
      <c r="B13" s="153">
        <v>698</v>
      </c>
      <c r="C13" s="153">
        <v>263</v>
      </c>
      <c r="D13" s="153">
        <v>235</v>
      </c>
      <c r="E13" s="153">
        <v>493</v>
      </c>
      <c r="F13" s="153">
        <v>950</v>
      </c>
      <c r="G13" s="153">
        <v>305</v>
      </c>
      <c r="H13" s="153">
        <v>2338</v>
      </c>
      <c r="I13" s="153">
        <v>510</v>
      </c>
      <c r="J13" s="153">
        <v>8842</v>
      </c>
      <c r="K13" s="153">
        <v>962</v>
      </c>
      <c r="L13" s="153">
        <v>1024</v>
      </c>
      <c r="M13" s="153">
        <v>747</v>
      </c>
      <c r="N13" s="153">
        <v>3442</v>
      </c>
      <c r="O13" s="153">
        <v>1949</v>
      </c>
      <c r="P13" s="153">
        <v>455</v>
      </c>
      <c r="Q13" s="153">
        <v>9876</v>
      </c>
      <c r="R13" s="153">
        <v>930</v>
      </c>
      <c r="S13" s="153">
        <v>4275</v>
      </c>
      <c r="T13" s="153">
        <v>646</v>
      </c>
      <c r="U13" s="153">
        <v>581</v>
      </c>
      <c r="V13" s="153">
        <v>1769</v>
      </c>
      <c r="W13" s="153">
        <v>971</v>
      </c>
      <c r="X13" s="153"/>
      <c r="Y13" s="153">
        <v>4502</v>
      </c>
      <c r="Z13" s="153">
        <v>1497</v>
      </c>
      <c r="AA13" s="153">
        <v>2559</v>
      </c>
      <c r="AB13" s="153">
        <v>6401</v>
      </c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>
        <v>481</v>
      </c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  <c r="BM13" s="153"/>
      <c r="BN13" s="153"/>
      <c r="BO13" s="153"/>
      <c r="BP13" s="153"/>
      <c r="BQ13" s="153"/>
      <c r="BR13" s="153"/>
      <c r="BS13" s="153"/>
      <c r="BT13" s="153"/>
      <c r="BU13" s="153"/>
      <c r="BV13" s="153"/>
      <c r="BW13" s="153"/>
      <c r="BX13" s="153"/>
      <c r="BY13" s="153"/>
      <c r="BZ13" s="153"/>
      <c r="CA13" s="153"/>
      <c r="CB13" s="153"/>
      <c r="CC13" s="153"/>
      <c r="CD13" s="153"/>
      <c r="CE13" s="153"/>
      <c r="CF13" s="153"/>
      <c r="CG13" s="153"/>
      <c r="CH13" s="153"/>
      <c r="CI13" s="153"/>
      <c r="CJ13" s="153"/>
      <c r="CK13" s="153"/>
      <c r="CL13" s="153"/>
      <c r="CM13" s="153"/>
      <c r="CN13" s="153"/>
      <c r="CO13" s="153"/>
      <c r="CP13" s="153"/>
      <c r="CQ13" s="153"/>
      <c r="CR13" s="153"/>
      <c r="CS13" s="153"/>
      <c r="CT13" s="153"/>
      <c r="CU13" s="153"/>
      <c r="CV13" s="153"/>
      <c r="CW13" s="153"/>
      <c r="CX13" s="153"/>
      <c r="CY13" s="153"/>
      <c r="CZ13" s="153"/>
      <c r="DA13" s="153"/>
      <c r="DB13" s="153"/>
      <c r="DC13" s="153"/>
      <c r="DD13" s="153"/>
      <c r="DE13" s="153"/>
      <c r="DF13" s="153"/>
      <c r="DG13" s="153"/>
      <c r="DH13" s="153"/>
      <c r="DI13" s="153"/>
      <c r="DJ13" s="153"/>
      <c r="DK13" s="153"/>
      <c r="DL13" s="153"/>
      <c r="DM13" s="153"/>
      <c r="DN13" s="153"/>
      <c r="DO13" s="153"/>
      <c r="DP13" s="153"/>
      <c r="DQ13" s="153"/>
      <c r="DR13" s="153"/>
      <c r="DS13" s="153"/>
      <c r="DT13" s="153"/>
    </row>
    <row r="14" spans="1:124" x14ac:dyDescent="0.25">
      <c r="A14" s="17">
        <v>43466</v>
      </c>
      <c r="B14" s="153">
        <v>624</v>
      </c>
      <c r="C14" s="153">
        <v>230</v>
      </c>
      <c r="D14" s="153">
        <v>230</v>
      </c>
      <c r="E14" s="153">
        <v>447</v>
      </c>
      <c r="F14" s="153">
        <v>833</v>
      </c>
      <c r="G14" s="153">
        <v>264</v>
      </c>
      <c r="H14" s="153">
        <v>2064</v>
      </c>
      <c r="I14" s="153">
        <v>432</v>
      </c>
      <c r="J14" s="153">
        <v>7816</v>
      </c>
      <c r="K14" s="153">
        <v>851</v>
      </c>
      <c r="L14" s="153">
        <v>914</v>
      </c>
      <c r="M14" s="153">
        <v>665</v>
      </c>
      <c r="N14" s="153">
        <v>3035</v>
      </c>
      <c r="O14" s="153">
        <v>1745</v>
      </c>
      <c r="P14" s="153">
        <v>406</v>
      </c>
      <c r="Q14" s="153">
        <v>8763</v>
      </c>
      <c r="R14" s="153">
        <v>841</v>
      </c>
      <c r="S14" s="153">
        <v>3805</v>
      </c>
      <c r="T14" s="153">
        <v>586</v>
      </c>
      <c r="U14" s="153">
        <v>525</v>
      </c>
      <c r="V14" s="153">
        <v>1557</v>
      </c>
      <c r="W14" s="153">
        <v>863</v>
      </c>
      <c r="X14" s="153">
        <v>1314</v>
      </c>
      <c r="Y14" s="153">
        <v>3960</v>
      </c>
      <c r="Z14" s="153">
        <v>1351</v>
      </c>
      <c r="AA14" s="153">
        <v>2475</v>
      </c>
      <c r="AB14" s="153">
        <v>5780</v>
      </c>
      <c r="AC14" s="153">
        <v>2903</v>
      </c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>
        <v>418</v>
      </c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53"/>
      <c r="CB14" s="153"/>
      <c r="CC14" s="153"/>
      <c r="CD14" s="153"/>
      <c r="CE14" s="153"/>
      <c r="CF14" s="153"/>
      <c r="CG14" s="153"/>
      <c r="CH14" s="153"/>
      <c r="CI14" s="153"/>
      <c r="CJ14" s="153"/>
      <c r="CK14" s="153"/>
      <c r="CL14" s="153"/>
      <c r="CM14" s="153"/>
      <c r="CN14" s="153"/>
      <c r="CO14" s="153"/>
      <c r="CP14" s="153"/>
      <c r="CQ14" s="153"/>
      <c r="CR14" s="153"/>
      <c r="CS14" s="153"/>
      <c r="CT14" s="153"/>
      <c r="CU14" s="153"/>
      <c r="CV14" s="153"/>
      <c r="CW14" s="153"/>
      <c r="CX14" s="153"/>
      <c r="CY14" s="153"/>
      <c r="CZ14" s="153"/>
      <c r="DA14" s="153"/>
      <c r="DB14" s="153"/>
      <c r="DC14" s="153"/>
      <c r="DD14" s="153"/>
      <c r="DE14" s="153"/>
      <c r="DF14" s="153"/>
      <c r="DG14" s="153"/>
      <c r="DH14" s="153"/>
      <c r="DI14" s="153"/>
      <c r="DJ14" s="153"/>
      <c r="DK14" s="153"/>
      <c r="DL14" s="153"/>
      <c r="DM14" s="153"/>
      <c r="DN14" s="153"/>
      <c r="DO14" s="153"/>
      <c r="DP14" s="153"/>
      <c r="DQ14" s="153"/>
      <c r="DR14" s="153"/>
      <c r="DS14" s="153"/>
      <c r="DT14" s="153"/>
    </row>
    <row r="15" spans="1:124" x14ac:dyDescent="0.25">
      <c r="A15" s="17">
        <v>43497</v>
      </c>
      <c r="B15" s="153">
        <v>589</v>
      </c>
      <c r="C15" s="153">
        <v>208</v>
      </c>
      <c r="D15" s="153">
        <v>207</v>
      </c>
      <c r="E15" s="153">
        <v>409</v>
      </c>
      <c r="F15" s="153">
        <v>795</v>
      </c>
      <c r="G15" s="153">
        <v>271</v>
      </c>
      <c r="H15" s="153">
        <v>1926</v>
      </c>
      <c r="I15" s="153">
        <v>424</v>
      </c>
      <c r="J15" s="153">
        <v>6978</v>
      </c>
      <c r="K15" s="153">
        <v>777</v>
      </c>
      <c r="L15" s="153">
        <v>867</v>
      </c>
      <c r="M15" s="153">
        <v>618</v>
      </c>
      <c r="N15" s="153">
        <v>2780</v>
      </c>
      <c r="O15" s="153">
        <v>1554</v>
      </c>
      <c r="P15" s="153">
        <v>373</v>
      </c>
      <c r="Q15" s="153"/>
      <c r="R15" s="153">
        <v>773</v>
      </c>
      <c r="S15" s="153">
        <v>3417</v>
      </c>
      <c r="T15" s="153">
        <v>559</v>
      </c>
      <c r="U15" s="153">
        <v>500</v>
      </c>
      <c r="V15" s="153">
        <v>1392</v>
      </c>
      <c r="W15" s="153">
        <v>804</v>
      </c>
      <c r="X15" s="153">
        <v>1204</v>
      </c>
      <c r="Y15" s="153">
        <v>3538</v>
      </c>
      <c r="Z15" s="153">
        <v>1231</v>
      </c>
      <c r="AA15" s="153">
        <v>2416</v>
      </c>
      <c r="AB15" s="153">
        <v>5211</v>
      </c>
      <c r="AC15" s="153">
        <v>2693</v>
      </c>
      <c r="AD15" s="153"/>
      <c r="AE15" s="153"/>
      <c r="AF15" s="153"/>
      <c r="AG15" s="153"/>
      <c r="AH15" s="153">
        <v>1197</v>
      </c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>
        <v>381</v>
      </c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53"/>
      <c r="CB15" s="153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3"/>
      <c r="CO15" s="153"/>
      <c r="CP15" s="153"/>
      <c r="CQ15" s="153"/>
      <c r="CR15" s="153"/>
      <c r="CS15" s="153"/>
      <c r="CT15" s="153"/>
      <c r="CU15" s="153"/>
      <c r="CV15" s="153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</row>
    <row r="16" spans="1:124" x14ac:dyDescent="0.25">
      <c r="A16" s="17">
        <v>43525</v>
      </c>
      <c r="B16" s="153">
        <v>592</v>
      </c>
      <c r="C16" s="153">
        <v>189</v>
      </c>
      <c r="D16" s="153">
        <v>191</v>
      </c>
      <c r="E16" s="153">
        <v>410</v>
      </c>
      <c r="F16" s="153">
        <v>677</v>
      </c>
      <c r="G16" s="153">
        <v>280</v>
      </c>
      <c r="H16" s="153">
        <v>1857</v>
      </c>
      <c r="I16" s="153">
        <v>446</v>
      </c>
      <c r="J16" s="153">
        <v>6714</v>
      </c>
      <c r="K16" s="153">
        <v>767</v>
      </c>
      <c r="L16" s="153">
        <v>736</v>
      </c>
      <c r="M16" s="153">
        <v>612</v>
      </c>
      <c r="N16" s="153">
        <v>2694</v>
      </c>
      <c r="O16" s="153">
        <v>1441</v>
      </c>
      <c r="P16" s="153">
        <v>420</v>
      </c>
      <c r="Q16" s="153">
        <v>7604</v>
      </c>
      <c r="R16" s="153">
        <v>715</v>
      </c>
      <c r="S16" s="153">
        <v>3429</v>
      </c>
      <c r="T16" s="153">
        <v>553</v>
      </c>
      <c r="U16" s="153">
        <v>513</v>
      </c>
      <c r="V16" s="153">
        <v>1267</v>
      </c>
      <c r="W16" s="153">
        <v>796</v>
      </c>
      <c r="X16" s="153">
        <v>1104</v>
      </c>
      <c r="Y16" s="153">
        <v>3338</v>
      </c>
      <c r="Z16" s="153">
        <v>1200</v>
      </c>
      <c r="AA16" s="153">
        <v>2202</v>
      </c>
      <c r="AB16" s="153">
        <v>4947</v>
      </c>
      <c r="AC16" s="153">
        <v>2592</v>
      </c>
      <c r="AD16" s="153">
        <v>6401</v>
      </c>
      <c r="AE16" s="153">
        <v>362</v>
      </c>
      <c r="AF16" s="153">
        <v>1371</v>
      </c>
      <c r="AG16" s="153">
        <v>857</v>
      </c>
      <c r="AH16" s="153">
        <v>1063</v>
      </c>
      <c r="AI16" s="153">
        <v>951</v>
      </c>
      <c r="AJ16" s="153">
        <v>486</v>
      </c>
      <c r="AK16" s="153"/>
      <c r="AL16" s="153"/>
      <c r="AM16" s="153"/>
      <c r="AN16" s="153"/>
      <c r="AO16" s="153"/>
      <c r="AP16" s="153">
        <v>370</v>
      </c>
      <c r="AQ16" s="153"/>
      <c r="AR16" s="153"/>
      <c r="AS16" s="153"/>
      <c r="AT16" s="153"/>
      <c r="AU16" s="153"/>
      <c r="AV16" s="153"/>
      <c r="AW16" s="153"/>
      <c r="AX16" s="153"/>
      <c r="AY16" s="153">
        <v>386</v>
      </c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  <c r="BX16" s="153"/>
      <c r="BY16" s="153"/>
      <c r="BZ16" s="153"/>
      <c r="CA16" s="153"/>
      <c r="CB16" s="153"/>
      <c r="CC16" s="153"/>
      <c r="CD16" s="153"/>
      <c r="CE16" s="153"/>
      <c r="CF16" s="153"/>
      <c r="CG16" s="153"/>
      <c r="CH16" s="153"/>
      <c r="CI16" s="153"/>
      <c r="CJ16" s="153"/>
      <c r="CK16" s="153"/>
      <c r="CL16" s="153"/>
      <c r="CM16" s="153"/>
      <c r="CN16" s="153"/>
      <c r="CO16" s="153"/>
      <c r="CP16" s="153"/>
      <c r="CQ16" s="153"/>
      <c r="CR16" s="153"/>
      <c r="CS16" s="153"/>
      <c r="CT16" s="153"/>
      <c r="CU16" s="153"/>
      <c r="CV16" s="153"/>
      <c r="CW16" s="153"/>
      <c r="CX16" s="153"/>
      <c r="CY16" s="153"/>
      <c r="CZ16" s="153"/>
      <c r="DA16" s="153"/>
      <c r="DB16" s="153"/>
      <c r="DC16" s="153"/>
      <c r="DD16" s="153"/>
      <c r="DE16" s="153"/>
      <c r="DF16" s="153"/>
      <c r="DG16" s="153"/>
      <c r="DH16" s="153"/>
      <c r="DI16" s="153"/>
      <c r="DJ16" s="153"/>
      <c r="DK16" s="153"/>
      <c r="DL16" s="153"/>
      <c r="DM16" s="153"/>
      <c r="DN16" s="153"/>
      <c r="DO16" s="153"/>
      <c r="DP16" s="153"/>
      <c r="DQ16" s="153"/>
      <c r="DR16" s="153"/>
      <c r="DS16" s="153"/>
      <c r="DT16" s="153"/>
    </row>
    <row r="17" spans="1:124" x14ac:dyDescent="0.25">
      <c r="A17" s="17">
        <v>43556</v>
      </c>
      <c r="B17" s="153">
        <v>460</v>
      </c>
      <c r="C17" s="153">
        <v>136</v>
      </c>
      <c r="D17" s="153">
        <v>132</v>
      </c>
      <c r="E17" s="153">
        <v>313</v>
      </c>
      <c r="F17" s="153">
        <v>494</v>
      </c>
      <c r="G17" s="153">
        <v>290</v>
      </c>
      <c r="H17" s="153">
        <v>1350</v>
      </c>
      <c r="I17" s="153">
        <v>341</v>
      </c>
      <c r="J17" s="153">
        <v>5512</v>
      </c>
      <c r="K17" s="153">
        <v>562</v>
      </c>
      <c r="L17" s="153">
        <v>560</v>
      </c>
      <c r="M17" s="153">
        <v>467</v>
      </c>
      <c r="N17" s="153">
        <v>2524</v>
      </c>
      <c r="O17" s="153">
        <v>965</v>
      </c>
      <c r="P17" s="153">
        <v>416</v>
      </c>
      <c r="Q17" s="153">
        <v>5142</v>
      </c>
      <c r="R17" s="153">
        <v>590</v>
      </c>
      <c r="S17" s="153">
        <v>2497</v>
      </c>
      <c r="T17" s="153">
        <v>445</v>
      </c>
      <c r="U17" s="153">
        <v>410</v>
      </c>
      <c r="V17" s="153">
        <v>941</v>
      </c>
      <c r="W17" s="153">
        <v>645</v>
      </c>
      <c r="X17" s="153">
        <v>745</v>
      </c>
      <c r="Y17" s="153">
        <v>2360</v>
      </c>
      <c r="Z17" s="153">
        <v>917</v>
      </c>
      <c r="AA17" s="153">
        <v>1448</v>
      </c>
      <c r="AB17" s="153">
        <v>3471</v>
      </c>
      <c r="AC17" s="153">
        <v>1895</v>
      </c>
      <c r="AD17" s="153">
        <v>4548</v>
      </c>
      <c r="AE17" s="153">
        <v>362</v>
      </c>
      <c r="AF17" s="153">
        <v>1006</v>
      </c>
      <c r="AG17" s="153">
        <v>600</v>
      </c>
      <c r="AH17" s="153">
        <v>785</v>
      </c>
      <c r="AI17" s="153">
        <v>1089</v>
      </c>
      <c r="AJ17" s="153">
        <v>341</v>
      </c>
      <c r="AK17" s="153"/>
      <c r="AL17" s="153"/>
      <c r="AM17" s="153"/>
      <c r="AN17" s="153"/>
      <c r="AO17" s="153"/>
      <c r="AP17" s="153">
        <v>288</v>
      </c>
      <c r="AQ17" s="153">
        <v>6405</v>
      </c>
      <c r="AR17" s="153"/>
      <c r="AS17" s="153"/>
      <c r="AT17" s="153"/>
      <c r="AU17" s="153"/>
      <c r="AV17" s="153"/>
      <c r="AW17" s="153"/>
      <c r="AX17" s="153"/>
      <c r="AY17" s="153">
        <v>320</v>
      </c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  <c r="BM17" s="153"/>
      <c r="BN17" s="153"/>
      <c r="BO17" s="153"/>
      <c r="BP17" s="153"/>
      <c r="BQ17" s="153"/>
      <c r="BR17" s="153"/>
      <c r="BS17" s="153"/>
      <c r="BT17" s="153"/>
      <c r="BU17" s="153"/>
      <c r="BV17" s="153"/>
      <c r="BW17" s="153"/>
      <c r="BX17" s="153"/>
      <c r="BY17" s="153"/>
      <c r="BZ17" s="153"/>
      <c r="CA17" s="153"/>
      <c r="CB17" s="153"/>
      <c r="CC17" s="153"/>
      <c r="CD17" s="153"/>
      <c r="CE17" s="153"/>
      <c r="CF17" s="153"/>
      <c r="CG17" s="153"/>
      <c r="CH17" s="153"/>
      <c r="CI17" s="153"/>
      <c r="CJ17" s="153"/>
      <c r="CK17" s="153"/>
      <c r="CL17" s="153"/>
      <c r="CM17" s="153"/>
      <c r="CN17" s="153"/>
      <c r="CO17" s="153"/>
      <c r="CP17" s="153"/>
      <c r="CQ17" s="153"/>
      <c r="CR17" s="153"/>
      <c r="CS17" s="153"/>
      <c r="CT17" s="153"/>
      <c r="CU17" s="153"/>
      <c r="CV17" s="153"/>
      <c r="CW17" s="153"/>
      <c r="CX17" s="153"/>
      <c r="CY17" s="153"/>
      <c r="CZ17" s="153"/>
      <c r="DA17" s="153"/>
      <c r="DB17" s="153"/>
      <c r="DC17" s="153"/>
      <c r="DD17" s="153"/>
      <c r="DE17" s="153"/>
      <c r="DF17" s="153"/>
      <c r="DG17" s="153"/>
      <c r="DH17" s="153"/>
      <c r="DI17" s="153"/>
      <c r="DJ17" s="153"/>
      <c r="DK17" s="153"/>
      <c r="DL17" s="153"/>
      <c r="DM17" s="153"/>
      <c r="DN17" s="153"/>
      <c r="DO17" s="153"/>
      <c r="DP17" s="153"/>
      <c r="DQ17" s="153"/>
      <c r="DR17" s="153"/>
      <c r="DS17" s="153"/>
      <c r="DT17" s="153"/>
    </row>
    <row r="18" spans="1:124" x14ac:dyDescent="0.25">
      <c r="A18" s="17">
        <v>43586</v>
      </c>
      <c r="B18" s="153">
        <v>303</v>
      </c>
      <c r="C18" s="153">
        <v>84</v>
      </c>
      <c r="D18" s="153">
        <v>81</v>
      </c>
      <c r="E18" s="153">
        <v>209</v>
      </c>
      <c r="F18" s="153">
        <v>324</v>
      </c>
      <c r="G18" s="153">
        <v>220</v>
      </c>
      <c r="H18" s="153">
        <v>873</v>
      </c>
      <c r="I18" s="153">
        <v>237</v>
      </c>
      <c r="J18" s="153">
        <v>3584</v>
      </c>
      <c r="K18" s="153">
        <v>361</v>
      </c>
      <c r="L18" s="153">
        <v>366</v>
      </c>
      <c r="M18" s="153">
        <v>310</v>
      </c>
      <c r="N18" s="153">
        <v>1816</v>
      </c>
      <c r="O18" s="153">
        <v>618</v>
      </c>
      <c r="P18" s="153">
        <v>286</v>
      </c>
      <c r="Q18" s="153">
        <v>3294</v>
      </c>
      <c r="R18" s="153">
        <v>381</v>
      </c>
      <c r="S18" s="153">
        <v>1704</v>
      </c>
      <c r="T18" s="153">
        <v>297</v>
      </c>
      <c r="U18" s="153">
        <v>276</v>
      </c>
      <c r="V18" s="153">
        <v>601</v>
      </c>
      <c r="W18" s="153">
        <v>431</v>
      </c>
      <c r="X18" s="153">
        <v>475</v>
      </c>
      <c r="Y18" s="153">
        <v>1531</v>
      </c>
      <c r="Z18" s="153">
        <v>626</v>
      </c>
      <c r="AA18" s="153">
        <v>1035</v>
      </c>
      <c r="AB18" s="153">
        <v>2188</v>
      </c>
      <c r="AC18" s="153">
        <v>1254</v>
      </c>
      <c r="AD18" s="153">
        <v>2930</v>
      </c>
      <c r="AE18" s="153">
        <v>233</v>
      </c>
      <c r="AF18" s="153">
        <v>638</v>
      </c>
      <c r="AG18" s="153">
        <v>392</v>
      </c>
      <c r="AH18" s="153">
        <v>552</v>
      </c>
      <c r="AI18" s="153">
        <v>710</v>
      </c>
      <c r="AJ18" s="153">
        <v>215</v>
      </c>
      <c r="AK18" s="153">
        <v>286</v>
      </c>
      <c r="AL18" s="153">
        <v>3023</v>
      </c>
      <c r="AM18" s="153">
        <v>385</v>
      </c>
      <c r="AN18" s="153"/>
      <c r="AO18" s="153"/>
      <c r="AP18" s="153">
        <v>275</v>
      </c>
      <c r="AQ18" s="153">
        <v>4321</v>
      </c>
      <c r="AR18" s="153"/>
      <c r="AS18" s="153"/>
      <c r="AT18" s="153"/>
      <c r="AU18" s="153"/>
      <c r="AV18" s="153"/>
      <c r="AW18" s="153"/>
      <c r="AX18" s="153"/>
      <c r="AY18" s="153">
        <v>209</v>
      </c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  <c r="BM18" s="153"/>
      <c r="BN18" s="153"/>
      <c r="BO18" s="153"/>
      <c r="BP18" s="153"/>
      <c r="BQ18" s="153"/>
      <c r="BR18" s="153"/>
      <c r="BS18" s="153"/>
      <c r="BT18" s="153"/>
      <c r="BU18" s="153"/>
      <c r="BV18" s="153"/>
      <c r="BW18" s="153"/>
      <c r="BX18" s="153"/>
      <c r="BY18" s="153"/>
      <c r="BZ18" s="153"/>
      <c r="CA18" s="153"/>
      <c r="CB18" s="153"/>
      <c r="CC18" s="153"/>
      <c r="CD18" s="153"/>
      <c r="CE18" s="153"/>
      <c r="CF18" s="153"/>
      <c r="CG18" s="153"/>
      <c r="CH18" s="153"/>
      <c r="CI18" s="153"/>
      <c r="CJ18" s="153"/>
      <c r="CK18" s="153"/>
      <c r="CL18" s="153"/>
      <c r="CM18" s="153"/>
      <c r="CN18" s="153"/>
      <c r="CO18" s="153"/>
      <c r="CP18" s="153"/>
      <c r="CQ18" s="153"/>
      <c r="CR18" s="153"/>
      <c r="CS18" s="153"/>
      <c r="CT18" s="153"/>
      <c r="CU18" s="153"/>
      <c r="CV18" s="153"/>
      <c r="CW18" s="153"/>
      <c r="CX18" s="153"/>
      <c r="CY18" s="153"/>
      <c r="CZ18" s="153"/>
      <c r="DA18" s="153"/>
      <c r="DB18" s="153"/>
      <c r="DC18" s="153"/>
      <c r="DD18" s="153"/>
      <c r="DE18" s="153"/>
      <c r="DF18" s="153"/>
      <c r="DG18" s="153"/>
      <c r="DH18" s="153"/>
      <c r="DI18" s="153"/>
      <c r="DJ18" s="153"/>
      <c r="DK18" s="153"/>
      <c r="DL18" s="153"/>
      <c r="DM18" s="153"/>
      <c r="DN18" s="153"/>
      <c r="DO18" s="153"/>
      <c r="DP18" s="153"/>
      <c r="DQ18" s="153"/>
      <c r="DR18" s="153"/>
      <c r="DS18" s="153"/>
      <c r="DT18" s="153"/>
    </row>
    <row r="19" spans="1:124" x14ac:dyDescent="0.25">
      <c r="A19" s="17">
        <v>43617</v>
      </c>
      <c r="B19" s="153">
        <v>437</v>
      </c>
      <c r="C19" s="153">
        <v>104</v>
      </c>
      <c r="D19" s="153">
        <v>100</v>
      </c>
      <c r="E19" s="153">
        <v>278</v>
      </c>
      <c r="F19" s="153">
        <v>385</v>
      </c>
      <c r="G19" s="153">
        <v>293</v>
      </c>
      <c r="H19" s="153">
        <v>1100</v>
      </c>
      <c r="I19" s="153">
        <v>316</v>
      </c>
      <c r="J19" s="153">
        <v>4561</v>
      </c>
      <c r="K19" s="153">
        <v>471</v>
      </c>
      <c r="L19" s="153">
        <v>439</v>
      </c>
      <c r="M19" s="153">
        <v>415</v>
      </c>
      <c r="N19" s="153">
        <v>2376</v>
      </c>
      <c r="O19" s="153">
        <v>738</v>
      </c>
      <c r="P19" s="153">
        <v>399</v>
      </c>
      <c r="Q19" s="153">
        <v>4213</v>
      </c>
      <c r="R19" s="153">
        <v>411</v>
      </c>
      <c r="S19" s="153">
        <v>2205</v>
      </c>
      <c r="T19" s="153">
        <v>411</v>
      </c>
      <c r="U19" s="153">
        <v>399</v>
      </c>
      <c r="V19" s="153">
        <v>696</v>
      </c>
      <c r="W19" s="153">
        <v>587</v>
      </c>
      <c r="X19" s="153">
        <v>574</v>
      </c>
      <c r="Y19" s="153">
        <v>1844</v>
      </c>
      <c r="Z19" s="153">
        <v>832</v>
      </c>
      <c r="AA19" s="153">
        <v>1082</v>
      </c>
      <c r="AB19" s="153">
        <v>2606</v>
      </c>
      <c r="AC19" s="153">
        <v>1600</v>
      </c>
      <c r="AD19" s="153">
        <v>3545</v>
      </c>
      <c r="AE19" s="153">
        <v>303</v>
      </c>
      <c r="AF19" s="153">
        <v>776</v>
      </c>
      <c r="AG19" s="153">
        <v>500</v>
      </c>
      <c r="AH19" s="153">
        <v>656</v>
      </c>
      <c r="AI19" s="153">
        <v>900</v>
      </c>
      <c r="AJ19" s="153">
        <v>259</v>
      </c>
      <c r="AK19" s="153">
        <v>438</v>
      </c>
      <c r="AL19" s="153">
        <v>3674</v>
      </c>
      <c r="AM19" s="153">
        <v>498</v>
      </c>
      <c r="AN19" s="153">
        <v>596</v>
      </c>
      <c r="AO19" s="153">
        <v>448</v>
      </c>
      <c r="AP19" s="153">
        <v>388</v>
      </c>
      <c r="AQ19" s="153">
        <v>6004</v>
      </c>
      <c r="AR19" s="153">
        <v>533</v>
      </c>
      <c r="AS19" s="153"/>
      <c r="AT19" s="153"/>
      <c r="AU19" s="153"/>
      <c r="AV19" s="153"/>
      <c r="AW19" s="153"/>
      <c r="AX19" s="153"/>
      <c r="AY19" s="153">
        <v>262</v>
      </c>
      <c r="AZ19" s="153"/>
      <c r="BA19" s="153"/>
      <c r="BB19" s="153"/>
      <c r="BC19" s="153"/>
      <c r="BD19" s="153"/>
      <c r="BE19" s="153"/>
      <c r="BF19" s="153"/>
      <c r="BG19" s="153"/>
      <c r="BH19" s="153"/>
      <c r="BI19" s="153"/>
      <c r="BJ19" s="153"/>
      <c r="BK19" s="153"/>
      <c r="BL19" s="153"/>
      <c r="BM19" s="153"/>
      <c r="BN19" s="153"/>
      <c r="BO19" s="153"/>
      <c r="BP19" s="153"/>
      <c r="BQ19" s="153"/>
      <c r="BR19" s="153"/>
      <c r="BS19" s="153"/>
      <c r="BT19" s="153"/>
      <c r="BU19" s="153"/>
      <c r="BV19" s="153"/>
      <c r="BW19" s="153"/>
      <c r="BX19" s="153"/>
      <c r="BY19" s="153"/>
      <c r="BZ19" s="153"/>
      <c r="CA19" s="153"/>
      <c r="CB19" s="153"/>
      <c r="CC19" s="153"/>
      <c r="CD19" s="153"/>
      <c r="CE19" s="153"/>
      <c r="CF19" s="153"/>
      <c r="CG19" s="153"/>
      <c r="CH19" s="153"/>
      <c r="CI19" s="153"/>
      <c r="CJ19" s="153"/>
      <c r="CK19" s="153"/>
      <c r="CL19" s="153"/>
      <c r="CM19" s="153"/>
      <c r="CN19" s="153"/>
      <c r="CO19" s="153"/>
      <c r="CP19" s="153"/>
      <c r="CQ19" s="153"/>
      <c r="CR19" s="153"/>
      <c r="CS19" s="153"/>
      <c r="CT19" s="153"/>
      <c r="CU19" s="153"/>
      <c r="CV19" s="153"/>
      <c r="CW19" s="153"/>
      <c r="CX19" s="153"/>
      <c r="CY19" s="153"/>
      <c r="CZ19" s="153"/>
      <c r="DA19" s="153"/>
      <c r="DB19" s="153"/>
      <c r="DC19" s="153"/>
      <c r="DD19" s="153"/>
      <c r="DE19" s="153"/>
      <c r="DF19" s="153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3"/>
      <c r="DS19" s="153"/>
      <c r="DT19" s="153"/>
    </row>
    <row r="20" spans="1:124" x14ac:dyDescent="0.25">
      <c r="A20" s="17">
        <v>43647</v>
      </c>
      <c r="B20" s="153">
        <v>431</v>
      </c>
      <c r="C20" s="153">
        <v>103</v>
      </c>
      <c r="D20" s="153">
        <v>104</v>
      </c>
      <c r="E20" s="153">
        <v>268</v>
      </c>
      <c r="F20" s="153">
        <v>384</v>
      </c>
      <c r="G20" s="153">
        <v>296</v>
      </c>
      <c r="H20" s="153">
        <v>1048</v>
      </c>
      <c r="I20" s="153">
        <v>300</v>
      </c>
      <c r="J20" s="153">
        <v>4407</v>
      </c>
      <c r="K20" s="153">
        <v>452</v>
      </c>
      <c r="L20" s="153">
        <v>437</v>
      </c>
      <c r="M20" s="153">
        <v>424</v>
      </c>
      <c r="N20" s="153">
        <v>2334</v>
      </c>
      <c r="O20" s="153">
        <v>722</v>
      </c>
      <c r="P20" s="153">
        <v>368</v>
      </c>
      <c r="Q20" s="153">
        <v>4422</v>
      </c>
      <c r="R20" s="153">
        <v>494</v>
      </c>
      <c r="S20" s="153">
        <v>1971</v>
      </c>
      <c r="T20" s="153">
        <v>388</v>
      </c>
      <c r="U20" s="153">
        <v>363</v>
      </c>
      <c r="V20" s="153">
        <v>681</v>
      </c>
      <c r="W20" s="153">
        <v>475</v>
      </c>
      <c r="X20" s="153">
        <v>533</v>
      </c>
      <c r="Y20" s="153">
        <v>1774</v>
      </c>
      <c r="Z20" s="153">
        <v>800</v>
      </c>
      <c r="AA20" s="153">
        <v>1140</v>
      </c>
      <c r="AB20" s="153">
        <v>2500</v>
      </c>
      <c r="AC20" s="153">
        <v>1553</v>
      </c>
      <c r="AD20" s="153">
        <v>3472</v>
      </c>
      <c r="AE20" s="153">
        <v>289</v>
      </c>
      <c r="AF20" s="153">
        <v>720</v>
      </c>
      <c r="AG20" s="153">
        <v>465</v>
      </c>
      <c r="AH20" s="153">
        <v>623</v>
      </c>
      <c r="AI20" s="153">
        <v>852</v>
      </c>
      <c r="AJ20" s="153">
        <v>253</v>
      </c>
      <c r="AK20" s="153">
        <v>384</v>
      </c>
      <c r="AL20" s="153">
        <v>3601</v>
      </c>
      <c r="AM20" s="153">
        <v>448</v>
      </c>
      <c r="AN20" s="153">
        <v>560</v>
      </c>
      <c r="AO20" s="153">
        <v>433</v>
      </c>
      <c r="AP20" s="153">
        <v>351</v>
      </c>
      <c r="AQ20" s="153">
        <v>5767</v>
      </c>
      <c r="AR20" s="153">
        <v>521</v>
      </c>
      <c r="AS20" s="153">
        <v>2000</v>
      </c>
      <c r="AT20" s="153">
        <v>890</v>
      </c>
      <c r="AU20" s="153">
        <v>316</v>
      </c>
      <c r="AV20" s="153"/>
      <c r="AW20" s="153"/>
      <c r="AX20" s="153">
        <v>3316</v>
      </c>
      <c r="AY20" s="153">
        <v>198</v>
      </c>
      <c r="AZ20" s="153"/>
      <c r="BA20" s="153"/>
      <c r="BB20" s="153"/>
      <c r="BC20" s="153"/>
      <c r="BD20" s="153"/>
      <c r="BE20" s="153"/>
      <c r="BF20" s="153"/>
      <c r="BG20" s="153"/>
      <c r="BH20" s="153"/>
      <c r="BI20" s="153"/>
      <c r="BJ20" s="153"/>
      <c r="BK20" s="153"/>
      <c r="BL20" s="153"/>
      <c r="BM20" s="153"/>
      <c r="BN20" s="153"/>
      <c r="BO20" s="153"/>
      <c r="BP20" s="153"/>
      <c r="BQ20" s="153"/>
      <c r="BR20" s="153"/>
      <c r="BS20" s="153"/>
      <c r="BT20" s="153"/>
      <c r="BU20" s="153"/>
      <c r="BV20" s="153"/>
      <c r="BW20" s="153"/>
      <c r="BX20" s="153"/>
      <c r="BY20" s="153"/>
      <c r="BZ20" s="153"/>
      <c r="CA20" s="153"/>
      <c r="CB20" s="153"/>
      <c r="CC20" s="153"/>
      <c r="CD20" s="153"/>
      <c r="CE20" s="153"/>
      <c r="CF20" s="153"/>
      <c r="CG20" s="153"/>
      <c r="CH20" s="153"/>
      <c r="CI20" s="153"/>
      <c r="CJ20" s="153"/>
      <c r="CK20" s="153"/>
      <c r="CL20" s="153"/>
      <c r="CM20" s="153"/>
      <c r="CN20" s="153"/>
      <c r="CO20" s="153"/>
      <c r="CP20" s="153"/>
      <c r="CQ20" s="153"/>
      <c r="CR20" s="153"/>
      <c r="CS20" s="153"/>
      <c r="CT20" s="153"/>
      <c r="CU20" s="153"/>
      <c r="CV20" s="153"/>
      <c r="CW20" s="153"/>
      <c r="CX20" s="153"/>
      <c r="CY20" s="153"/>
      <c r="CZ20" s="153"/>
      <c r="DA20" s="153"/>
      <c r="DB20" s="153"/>
      <c r="DC20" s="153"/>
      <c r="DD20" s="153"/>
      <c r="DE20" s="153"/>
      <c r="DF20" s="153"/>
      <c r="DG20" s="153"/>
      <c r="DH20" s="153"/>
      <c r="DI20" s="153"/>
      <c r="DJ20" s="153"/>
      <c r="DK20" s="153"/>
      <c r="DL20" s="153"/>
      <c r="DM20" s="153"/>
      <c r="DN20" s="153"/>
      <c r="DO20" s="153"/>
      <c r="DP20" s="153"/>
      <c r="DQ20" s="153"/>
      <c r="DR20" s="153"/>
      <c r="DS20" s="153"/>
      <c r="DT20" s="153"/>
    </row>
    <row r="21" spans="1:124" x14ac:dyDescent="0.25">
      <c r="A21" s="17">
        <v>43678</v>
      </c>
      <c r="B21" s="153">
        <v>585</v>
      </c>
      <c r="C21" s="153">
        <v>239</v>
      </c>
      <c r="D21" s="153">
        <v>155</v>
      </c>
      <c r="E21" s="153">
        <v>365</v>
      </c>
      <c r="F21" s="153">
        <v>544</v>
      </c>
      <c r="G21" s="153">
        <v>398</v>
      </c>
      <c r="H21" s="153">
        <v>1489</v>
      </c>
      <c r="I21" s="153">
        <v>405</v>
      </c>
      <c r="J21" s="153">
        <v>6204</v>
      </c>
      <c r="K21" s="153">
        <v>631</v>
      </c>
      <c r="L21" s="153">
        <v>623</v>
      </c>
      <c r="M21" s="153">
        <v>589</v>
      </c>
      <c r="N21" s="153">
        <v>3279</v>
      </c>
      <c r="O21" s="153">
        <v>1002</v>
      </c>
      <c r="P21" s="153">
        <v>504</v>
      </c>
      <c r="Q21" s="153">
        <v>6188</v>
      </c>
      <c r="R21" s="153">
        <v>695</v>
      </c>
      <c r="S21" s="153">
        <v>2789</v>
      </c>
      <c r="T21" s="153">
        <v>532</v>
      </c>
      <c r="U21" s="153">
        <v>499</v>
      </c>
      <c r="V21" s="153">
        <v>1010</v>
      </c>
      <c r="W21" s="153">
        <v>774</v>
      </c>
      <c r="X21" s="153">
        <v>845</v>
      </c>
      <c r="Y21" s="153">
        <v>2520</v>
      </c>
      <c r="Z21" s="153">
        <v>1075</v>
      </c>
      <c r="AA21" s="153"/>
      <c r="AB21" s="153">
        <v>4083</v>
      </c>
      <c r="AC21" s="153">
        <v>2183</v>
      </c>
      <c r="AD21" s="153">
        <v>4981</v>
      </c>
      <c r="AE21" s="153">
        <v>422</v>
      </c>
      <c r="AF21" s="153">
        <v>1070</v>
      </c>
      <c r="AG21" s="153">
        <v>705</v>
      </c>
      <c r="AH21" s="153">
        <v>931</v>
      </c>
      <c r="AI21" s="153">
        <v>1256</v>
      </c>
      <c r="AJ21" s="153">
        <v>483</v>
      </c>
      <c r="AK21" s="153">
        <v>536</v>
      </c>
      <c r="AL21" s="153">
        <v>5116</v>
      </c>
      <c r="AM21" s="153">
        <v>571</v>
      </c>
      <c r="AN21" s="153">
        <v>809</v>
      </c>
      <c r="AO21" s="153">
        <v>656</v>
      </c>
      <c r="AP21" s="153">
        <v>519</v>
      </c>
      <c r="AQ21" s="153">
        <v>7866</v>
      </c>
      <c r="AR21" s="153">
        <v>762</v>
      </c>
      <c r="AS21" s="153">
        <v>2852</v>
      </c>
      <c r="AT21" s="153">
        <v>1292</v>
      </c>
      <c r="AU21" s="153">
        <v>456</v>
      </c>
      <c r="AV21" s="153">
        <v>633</v>
      </c>
      <c r="AW21" s="153"/>
      <c r="AX21" s="153">
        <v>4767</v>
      </c>
      <c r="AY21" s="153">
        <v>308</v>
      </c>
      <c r="AZ21" s="153">
        <v>544</v>
      </c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  <c r="BM21" s="153"/>
      <c r="BN21" s="153"/>
      <c r="BO21" s="153"/>
      <c r="BP21" s="153"/>
      <c r="BQ21" s="153"/>
      <c r="BR21" s="153"/>
      <c r="BS21" s="153"/>
      <c r="BT21" s="153"/>
      <c r="BU21" s="153"/>
      <c r="BV21" s="153"/>
      <c r="BW21" s="153"/>
      <c r="BX21" s="153"/>
      <c r="BY21" s="153"/>
      <c r="BZ21" s="153"/>
      <c r="CA21" s="153"/>
      <c r="CB21" s="153"/>
      <c r="CC21" s="153"/>
      <c r="CD21" s="153"/>
      <c r="CE21" s="153"/>
      <c r="CF21" s="153"/>
      <c r="CG21" s="153"/>
      <c r="CH21" s="153"/>
      <c r="CI21" s="153"/>
      <c r="CJ21" s="153"/>
      <c r="CK21" s="153"/>
      <c r="CL21" s="153"/>
      <c r="CM21" s="153"/>
      <c r="CN21" s="153"/>
      <c r="CO21" s="153"/>
      <c r="CP21" s="153"/>
      <c r="CQ21" s="153"/>
      <c r="CR21" s="153"/>
      <c r="CS21" s="153"/>
      <c r="CT21" s="153"/>
      <c r="CU21" s="153"/>
      <c r="CV21" s="153"/>
      <c r="CW21" s="153"/>
      <c r="CX21" s="153"/>
      <c r="CY21" s="153"/>
      <c r="CZ21" s="153"/>
      <c r="DA21" s="153"/>
      <c r="DB21" s="153"/>
      <c r="DC21" s="153"/>
      <c r="DD21" s="153"/>
      <c r="DE21" s="153"/>
      <c r="DF21" s="153"/>
      <c r="DG21" s="153"/>
      <c r="DH21" s="153"/>
      <c r="DI21" s="153"/>
      <c r="DJ21" s="153"/>
      <c r="DK21" s="153"/>
      <c r="DL21" s="153"/>
      <c r="DM21" s="153"/>
      <c r="DN21" s="153"/>
      <c r="DO21" s="153"/>
      <c r="DP21" s="153"/>
      <c r="DQ21" s="153"/>
      <c r="DR21" s="153"/>
      <c r="DS21" s="153"/>
      <c r="DT21" s="153"/>
    </row>
    <row r="22" spans="1:124" x14ac:dyDescent="0.25">
      <c r="A22" s="17">
        <v>43709</v>
      </c>
      <c r="B22" s="153">
        <v>574</v>
      </c>
      <c r="C22" s="153">
        <v>333</v>
      </c>
      <c r="D22" s="153">
        <v>188</v>
      </c>
      <c r="E22" s="153">
        <v>355</v>
      </c>
      <c r="F22" s="153">
        <v>560</v>
      </c>
      <c r="G22" s="153">
        <v>301</v>
      </c>
      <c r="H22" s="153">
        <v>1556</v>
      </c>
      <c r="I22" s="153">
        <v>389</v>
      </c>
      <c r="J22" s="153">
        <v>6604</v>
      </c>
      <c r="K22" s="153">
        <v>645</v>
      </c>
      <c r="L22" s="153">
        <v>651</v>
      </c>
      <c r="M22" s="153">
        <v>584</v>
      </c>
      <c r="N22" s="153">
        <v>3296</v>
      </c>
      <c r="O22" s="153">
        <v>1168</v>
      </c>
      <c r="P22" s="153">
        <v>482</v>
      </c>
      <c r="Q22" s="153">
        <v>6745</v>
      </c>
      <c r="R22" s="153">
        <v>538</v>
      </c>
      <c r="S22" s="153">
        <v>2978</v>
      </c>
      <c r="T22" s="153">
        <v>491</v>
      </c>
      <c r="U22" s="153">
        <v>473</v>
      </c>
      <c r="V22" s="153">
        <v>1092</v>
      </c>
      <c r="W22" s="153">
        <v>750</v>
      </c>
      <c r="X22" s="153">
        <v>980</v>
      </c>
      <c r="Y22" s="153">
        <v>2759</v>
      </c>
      <c r="Z22" s="153">
        <v>1145</v>
      </c>
      <c r="AA22" s="153"/>
      <c r="AB22" s="153">
        <v>4423</v>
      </c>
      <c r="AC22" s="153">
        <v>2289</v>
      </c>
      <c r="AD22" s="153">
        <v>5407</v>
      </c>
      <c r="AE22" s="153">
        <v>433</v>
      </c>
      <c r="AF22" s="153">
        <v>1146</v>
      </c>
      <c r="AG22" s="153">
        <v>783</v>
      </c>
      <c r="AH22" s="153">
        <v>1008</v>
      </c>
      <c r="AI22" s="153">
        <v>1024</v>
      </c>
      <c r="AJ22" s="153">
        <v>553</v>
      </c>
      <c r="AK22" s="153">
        <v>576</v>
      </c>
      <c r="AL22" s="153">
        <v>5614</v>
      </c>
      <c r="AM22" s="153">
        <v>755</v>
      </c>
      <c r="AN22" s="153">
        <v>899</v>
      </c>
      <c r="AO22" s="153">
        <v>710</v>
      </c>
      <c r="AP22" s="153">
        <v>517</v>
      </c>
      <c r="AQ22" s="153">
        <v>8047</v>
      </c>
      <c r="AR22" s="153">
        <v>795</v>
      </c>
      <c r="AS22" s="153">
        <v>3071</v>
      </c>
      <c r="AT22" s="153">
        <v>1401</v>
      </c>
      <c r="AU22" s="153">
        <v>505</v>
      </c>
      <c r="AV22" s="153">
        <v>650</v>
      </c>
      <c r="AW22" s="153">
        <v>6160</v>
      </c>
      <c r="AX22" s="153">
        <v>5158</v>
      </c>
      <c r="AY22" s="153">
        <v>354</v>
      </c>
      <c r="AZ22" s="153">
        <v>620</v>
      </c>
      <c r="BA22" s="153">
        <v>915</v>
      </c>
      <c r="BB22" s="153"/>
      <c r="BC22" s="153">
        <v>579</v>
      </c>
      <c r="BD22" s="153"/>
      <c r="BE22" s="153"/>
      <c r="BF22" s="153"/>
      <c r="BG22" s="153"/>
      <c r="BH22" s="153"/>
      <c r="BI22" s="153"/>
      <c r="BJ22" s="153"/>
      <c r="BK22" s="153"/>
      <c r="BL22" s="153"/>
      <c r="BM22" s="153"/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153"/>
      <c r="BZ22" s="153"/>
      <c r="CA22" s="153"/>
      <c r="CB22" s="153"/>
      <c r="CC22" s="153"/>
      <c r="CD22" s="153"/>
      <c r="CE22" s="153"/>
      <c r="CF22" s="153"/>
      <c r="CG22" s="153"/>
      <c r="CH22" s="153"/>
      <c r="CI22" s="153"/>
      <c r="CJ22" s="153"/>
      <c r="CK22" s="153"/>
      <c r="CL22" s="153"/>
      <c r="CM22" s="153"/>
      <c r="CN22" s="153"/>
      <c r="CO22" s="153"/>
      <c r="CP22" s="153"/>
      <c r="CQ22" s="153"/>
      <c r="CR22" s="153"/>
      <c r="CS22" s="153"/>
      <c r="CT22" s="153"/>
      <c r="CU22" s="153"/>
      <c r="CV22" s="153"/>
      <c r="CW22" s="153"/>
      <c r="CX22" s="153"/>
      <c r="CY22" s="153"/>
      <c r="CZ22" s="153"/>
      <c r="DA22" s="153"/>
      <c r="DB22" s="153"/>
      <c r="DC22" s="153"/>
      <c r="DD22" s="153"/>
      <c r="DE22" s="153"/>
      <c r="DF22" s="153"/>
      <c r="DG22" s="153"/>
      <c r="DH22" s="153"/>
      <c r="DI22" s="153"/>
      <c r="DJ22" s="153"/>
      <c r="DK22" s="153"/>
      <c r="DL22" s="153"/>
      <c r="DM22" s="153"/>
      <c r="DN22" s="153"/>
      <c r="DO22" s="153"/>
      <c r="DP22" s="153"/>
      <c r="DQ22" s="153"/>
      <c r="DR22" s="153"/>
      <c r="DS22" s="153"/>
      <c r="DT22" s="153"/>
    </row>
    <row r="23" spans="1:124" x14ac:dyDescent="0.25">
      <c r="A23" s="17">
        <v>43739</v>
      </c>
      <c r="B23" s="153">
        <v>527</v>
      </c>
      <c r="C23" s="153">
        <v>316</v>
      </c>
      <c r="D23" s="153">
        <v>214</v>
      </c>
      <c r="E23" s="153">
        <v>342</v>
      </c>
      <c r="F23" s="153">
        <v>557</v>
      </c>
      <c r="G23" s="153">
        <v>340</v>
      </c>
      <c r="H23" s="153">
        <v>1491</v>
      </c>
      <c r="I23" s="153"/>
      <c r="J23" s="153">
        <v>6380</v>
      </c>
      <c r="K23" s="153">
        <v>603</v>
      </c>
      <c r="L23" s="153">
        <v>621</v>
      </c>
      <c r="M23" s="153">
        <v>539</v>
      </c>
      <c r="N23" s="153">
        <v>3103</v>
      </c>
      <c r="O23" s="153">
        <v>1168</v>
      </c>
      <c r="P23" s="153">
        <v>439</v>
      </c>
      <c r="Q23" s="153">
        <v>6649</v>
      </c>
      <c r="R23" s="153">
        <v>434</v>
      </c>
      <c r="S23" s="153">
        <v>2868</v>
      </c>
      <c r="T23" s="153">
        <v>444</v>
      </c>
      <c r="U23" s="153">
        <v>418</v>
      </c>
      <c r="V23" s="153">
        <v>1078</v>
      </c>
      <c r="W23" s="153">
        <v>681</v>
      </c>
      <c r="X23" s="153">
        <v>992</v>
      </c>
      <c r="Y23" s="153">
        <v>2868</v>
      </c>
      <c r="Z23" s="153">
        <v>1060</v>
      </c>
      <c r="AA23" s="153"/>
      <c r="AB23" s="153">
        <v>4393</v>
      </c>
      <c r="AC23" s="153">
        <v>2213</v>
      </c>
      <c r="AD23" s="153">
        <v>5741</v>
      </c>
      <c r="AE23" s="153">
        <v>407</v>
      </c>
      <c r="AF23" s="153">
        <v>1141</v>
      </c>
      <c r="AG23" s="153">
        <v>785</v>
      </c>
      <c r="AH23" s="153">
        <v>938</v>
      </c>
      <c r="AI23" s="153">
        <v>1144</v>
      </c>
      <c r="AJ23" s="153">
        <v>571</v>
      </c>
      <c r="AK23" s="153">
        <v>488</v>
      </c>
      <c r="AL23" s="153">
        <v>5612</v>
      </c>
      <c r="AM23" s="153">
        <v>757</v>
      </c>
      <c r="AN23" s="153">
        <v>949</v>
      </c>
      <c r="AO23" s="153">
        <v>692</v>
      </c>
      <c r="AP23" s="153">
        <v>483</v>
      </c>
      <c r="AQ23" s="153">
        <v>7768</v>
      </c>
      <c r="AR23" s="153">
        <v>761</v>
      </c>
      <c r="AS23" s="153">
        <v>3015</v>
      </c>
      <c r="AT23" s="153">
        <v>1361</v>
      </c>
      <c r="AU23" s="153">
        <v>505</v>
      </c>
      <c r="AV23" s="153">
        <v>608</v>
      </c>
      <c r="AW23" s="153">
        <v>6038</v>
      </c>
      <c r="AX23" s="153">
        <v>5081</v>
      </c>
      <c r="AY23" s="153">
        <v>324</v>
      </c>
      <c r="AZ23" s="153">
        <v>746</v>
      </c>
      <c r="BA23" s="153">
        <v>915</v>
      </c>
      <c r="BB23" s="153"/>
      <c r="BC23" s="153">
        <v>550</v>
      </c>
      <c r="BD23" s="153">
        <v>603</v>
      </c>
      <c r="BE23" s="153">
        <v>654</v>
      </c>
      <c r="BF23" s="153">
        <v>1122</v>
      </c>
      <c r="BG23" s="153">
        <v>1354</v>
      </c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</row>
    <row r="24" spans="1:124" x14ac:dyDescent="0.25">
      <c r="A24" s="17">
        <v>43770</v>
      </c>
      <c r="B24" s="153">
        <v>586</v>
      </c>
      <c r="C24" s="153">
        <v>404</v>
      </c>
      <c r="D24" s="153">
        <v>250</v>
      </c>
      <c r="E24" s="153">
        <v>410</v>
      </c>
      <c r="F24" s="153">
        <v>716</v>
      </c>
      <c r="G24" s="153">
        <v>379</v>
      </c>
      <c r="H24" s="153">
        <v>1835</v>
      </c>
      <c r="I24" s="153">
        <v>357</v>
      </c>
      <c r="J24" s="153">
        <v>7675</v>
      </c>
      <c r="K24" s="153">
        <v>786</v>
      </c>
      <c r="L24" s="153">
        <v>753</v>
      </c>
      <c r="M24" s="153">
        <v>609</v>
      </c>
      <c r="N24" s="153">
        <v>3650</v>
      </c>
      <c r="O24" s="153">
        <v>1380</v>
      </c>
      <c r="P24" s="153">
        <v>498</v>
      </c>
      <c r="Q24" s="153">
        <v>7142</v>
      </c>
      <c r="R24" s="153">
        <v>701</v>
      </c>
      <c r="S24" s="153">
        <v>3454</v>
      </c>
      <c r="T24" s="153">
        <v>491</v>
      </c>
      <c r="U24" s="153">
        <v>455</v>
      </c>
      <c r="V24" s="153">
        <v>1324</v>
      </c>
      <c r="W24" s="153">
        <v>755</v>
      </c>
      <c r="X24" s="153">
        <v>1245</v>
      </c>
      <c r="Y24" s="153">
        <v>3645</v>
      </c>
      <c r="Z24" s="153">
        <v>1259</v>
      </c>
      <c r="AA24" s="153"/>
      <c r="AB24" s="153">
        <v>5294</v>
      </c>
      <c r="AC24" s="153">
        <v>2646</v>
      </c>
      <c r="AD24" s="153">
        <v>6964</v>
      </c>
      <c r="AE24" s="153">
        <v>477</v>
      </c>
      <c r="AF24" s="153">
        <v>1586</v>
      </c>
      <c r="AG24" s="153">
        <v>914</v>
      </c>
      <c r="AH24" s="153">
        <v>1127</v>
      </c>
      <c r="AI24" s="153">
        <v>1542</v>
      </c>
      <c r="AJ24" s="153">
        <v>682</v>
      </c>
      <c r="AK24" s="153">
        <v>553</v>
      </c>
      <c r="AL24" s="153">
        <v>6940</v>
      </c>
      <c r="AM24" s="153">
        <v>876</v>
      </c>
      <c r="AN24" s="153">
        <v>1143</v>
      </c>
      <c r="AO24" s="153">
        <v>869</v>
      </c>
      <c r="AP24" s="153">
        <v>558</v>
      </c>
      <c r="AQ24" s="153">
        <v>8984</v>
      </c>
      <c r="AR24" s="153">
        <v>842</v>
      </c>
      <c r="AS24" s="153">
        <v>3450</v>
      </c>
      <c r="AT24" s="153">
        <v>1656</v>
      </c>
      <c r="AU24" s="153">
        <v>595</v>
      </c>
      <c r="AV24" s="153">
        <v>708</v>
      </c>
      <c r="AW24" s="153">
        <v>7458</v>
      </c>
      <c r="AX24" s="153">
        <v>6148</v>
      </c>
      <c r="AY24" s="153">
        <v>354</v>
      </c>
      <c r="AZ24" s="153">
        <v>886</v>
      </c>
      <c r="BA24" s="153">
        <v>1022</v>
      </c>
      <c r="BB24" s="153">
        <v>534</v>
      </c>
      <c r="BC24" s="153">
        <v>628</v>
      </c>
      <c r="BD24" s="153">
        <v>657</v>
      </c>
      <c r="BE24" s="153">
        <v>746</v>
      </c>
      <c r="BF24" s="153">
        <v>1332</v>
      </c>
      <c r="BG24" s="153">
        <v>1479</v>
      </c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  <c r="BY24" s="153"/>
      <c r="BZ24" s="153"/>
      <c r="CA24" s="153"/>
      <c r="CB24" s="153"/>
      <c r="CC24" s="153"/>
      <c r="CD24" s="153"/>
      <c r="CE24" s="153"/>
      <c r="CF24" s="153"/>
      <c r="CG24" s="153"/>
      <c r="CH24" s="153"/>
      <c r="CI24" s="153"/>
      <c r="CJ24" s="153"/>
      <c r="CK24" s="153"/>
      <c r="CL24" s="153"/>
      <c r="CM24" s="153"/>
      <c r="CN24" s="153"/>
      <c r="CO24" s="153"/>
      <c r="CP24" s="153"/>
      <c r="CQ24" s="153"/>
      <c r="CR24" s="153"/>
      <c r="CS24" s="153"/>
      <c r="CT24" s="153"/>
      <c r="CU24" s="153"/>
      <c r="CV24" s="153"/>
      <c r="CW24" s="153"/>
      <c r="CX24" s="153"/>
      <c r="CY24" s="153"/>
      <c r="CZ24" s="153"/>
      <c r="DA24" s="153"/>
      <c r="DB24" s="153"/>
      <c r="DC24" s="153"/>
      <c r="DD24" s="153"/>
      <c r="DE24" s="153"/>
      <c r="DF24" s="153"/>
      <c r="DG24" s="153"/>
      <c r="DH24" s="153"/>
      <c r="DI24" s="153"/>
      <c r="DJ24" s="153"/>
      <c r="DK24" s="153"/>
      <c r="DL24" s="153"/>
      <c r="DM24" s="153"/>
      <c r="DN24" s="153"/>
      <c r="DO24" s="153"/>
      <c r="DP24" s="153"/>
      <c r="DQ24" s="153"/>
      <c r="DR24" s="153"/>
      <c r="DS24" s="153"/>
      <c r="DT24" s="153"/>
    </row>
    <row r="25" spans="1:124" x14ac:dyDescent="0.25">
      <c r="A25" s="17">
        <v>43800</v>
      </c>
      <c r="B25" s="153">
        <v>739</v>
      </c>
      <c r="C25" s="153">
        <v>459</v>
      </c>
      <c r="D25" s="153">
        <v>321</v>
      </c>
      <c r="E25" s="153">
        <v>521</v>
      </c>
      <c r="F25" s="153">
        <v>956</v>
      </c>
      <c r="G25" s="153">
        <v>468</v>
      </c>
      <c r="H25" s="153">
        <v>2516</v>
      </c>
      <c r="I25" s="153">
        <v>493</v>
      </c>
      <c r="J25" s="153">
        <v>9797</v>
      </c>
      <c r="K25" s="153">
        <v>932</v>
      </c>
      <c r="L25" s="153">
        <v>1012</v>
      </c>
      <c r="M25" s="153">
        <v>773</v>
      </c>
      <c r="N25" s="153">
        <v>4741</v>
      </c>
      <c r="O25" s="153">
        <v>1159</v>
      </c>
      <c r="P25" s="153">
        <v>656</v>
      </c>
      <c r="Q25" s="153">
        <v>10552</v>
      </c>
      <c r="R25" s="153">
        <v>853</v>
      </c>
      <c r="S25" s="153">
        <v>4624</v>
      </c>
      <c r="T25" s="153">
        <v>610</v>
      </c>
      <c r="U25" s="153">
        <v>556</v>
      </c>
      <c r="V25" s="153">
        <v>1930</v>
      </c>
      <c r="W25" s="153">
        <v>976</v>
      </c>
      <c r="X25" s="153">
        <v>1577</v>
      </c>
      <c r="Y25" s="153">
        <v>4673</v>
      </c>
      <c r="Z25" s="153">
        <v>1575</v>
      </c>
      <c r="AA25" s="153"/>
      <c r="AB25" s="153">
        <v>6684</v>
      </c>
      <c r="AC25" s="153">
        <v>3395</v>
      </c>
      <c r="AD25" s="153">
        <v>8896</v>
      </c>
      <c r="AE25" s="153">
        <v>610</v>
      </c>
      <c r="AF25" s="153">
        <v>2041</v>
      </c>
      <c r="AG25" s="153">
        <v>1173</v>
      </c>
      <c r="AH25" s="153">
        <v>1475</v>
      </c>
      <c r="AI25" s="153">
        <v>2072</v>
      </c>
      <c r="AJ25" s="153">
        <v>888</v>
      </c>
      <c r="AK25" s="153">
        <v>658</v>
      </c>
      <c r="AL25" s="153">
        <v>9381</v>
      </c>
      <c r="AM25" s="153">
        <v>1118</v>
      </c>
      <c r="AN25" s="153">
        <v>1493</v>
      </c>
      <c r="AO25" s="153">
        <v>1126</v>
      </c>
      <c r="AP25" s="153">
        <v>718</v>
      </c>
      <c r="AQ25" s="153">
        <v>11248</v>
      </c>
      <c r="AR25" s="153">
        <v>1039</v>
      </c>
      <c r="AS25" s="153">
        <v>4645</v>
      </c>
      <c r="AT25" s="153">
        <v>2169</v>
      </c>
      <c r="AU25" s="153">
        <v>806</v>
      </c>
      <c r="AV25" s="153">
        <v>958</v>
      </c>
      <c r="AW25" s="153">
        <v>9112</v>
      </c>
      <c r="AX25" s="153">
        <v>7878</v>
      </c>
      <c r="AY25" s="153">
        <v>454</v>
      </c>
      <c r="AZ25" s="153">
        <v>1464</v>
      </c>
      <c r="BA25" s="153">
        <v>1374</v>
      </c>
      <c r="BB25" s="153">
        <v>708</v>
      </c>
      <c r="BC25" s="153">
        <v>834</v>
      </c>
      <c r="BD25" s="153">
        <v>866</v>
      </c>
      <c r="BE25" s="153">
        <v>999</v>
      </c>
      <c r="BF25" s="153">
        <v>1741</v>
      </c>
      <c r="BG25" s="153">
        <v>1872</v>
      </c>
      <c r="BH25" s="153">
        <v>654</v>
      </c>
      <c r="BI25" s="153">
        <v>835</v>
      </c>
      <c r="BJ25" s="153">
        <v>975</v>
      </c>
      <c r="BK25" s="153">
        <v>566</v>
      </c>
      <c r="BL25" s="153">
        <v>7103</v>
      </c>
      <c r="BM25" s="153">
        <v>14270</v>
      </c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  <c r="BY25" s="153"/>
      <c r="BZ25" s="153"/>
      <c r="CA25" s="153"/>
      <c r="CB25" s="153"/>
      <c r="CC25" s="153"/>
      <c r="CD25" s="153"/>
      <c r="CE25" s="153"/>
      <c r="CF25" s="153"/>
      <c r="CG25" s="153"/>
      <c r="CH25" s="153"/>
      <c r="CI25" s="153"/>
      <c r="CJ25" s="153"/>
      <c r="CK25" s="153"/>
      <c r="CL25" s="153"/>
      <c r="CM25" s="153"/>
      <c r="CN25" s="153"/>
      <c r="CO25" s="153"/>
      <c r="CP25" s="153"/>
      <c r="CQ25" s="153"/>
      <c r="CR25" s="153"/>
      <c r="CS25" s="153"/>
      <c r="CT25" s="153"/>
      <c r="CU25" s="153"/>
      <c r="CV25" s="153"/>
      <c r="CW25" s="153"/>
      <c r="CX25" s="153"/>
      <c r="CY25" s="153"/>
      <c r="CZ25" s="153"/>
      <c r="DA25" s="153"/>
      <c r="DB25" s="153"/>
      <c r="DC25" s="153"/>
      <c r="DD25" s="153"/>
      <c r="DE25" s="153"/>
      <c r="DF25" s="153"/>
      <c r="DG25" s="153"/>
      <c r="DH25" s="153"/>
      <c r="DI25" s="153"/>
      <c r="DJ25" s="153"/>
      <c r="DK25" s="153"/>
      <c r="DL25" s="153"/>
      <c r="DM25" s="153"/>
      <c r="DN25" s="153"/>
      <c r="DO25" s="153"/>
      <c r="DP25" s="153"/>
      <c r="DQ25" s="153"/>
      <c r="DR25" s="153"/>
      <c r="DS25" s="153"/>
      <c r="DT25" s="153"/>
    </row>
    <row r="26" spans="1:124" x14ac:dyDescent="0.25">
      <c r="A26" s="17">
        <v>43831</v>
      </c>
      <c r="B26" s="153">
        <v>654</v>
      </c>
      <c r="C26" s="153">
        <v>450</v>
      </c>
      <c r="D26" s="153">
        <v>276</v>
      </c>
      <c r="E26" s="153">
        <v>447</v>
      </c>
      <c r="F26" s="153">
        <v>789</v>
      </c>
      <c r="G26" s="153">
        <v>422</v>
      </c>
      <c r="H26" s="153">
        <v>2214</v>
      </c>
      <c r="I26" s="153"/>
      <c r="J26" s="153">
        <v>8264</v>
      </c>
      <c r="K26" s="153">
        <v>846</v>
      </c>
      <c r="L26" s="153">
        <v>870</v>
      </c>
      <c r="M26" s="153">
        <v>682</v>
      </c>
      <c r="N26" s="153">
        <v>4107</v>
      </c>
      <c r="O26" s="153">
        <v>1161</v>
      </c>
      <c r="P26" s="153">
        <v>587</v>
      </c>
      <c r="Q26" s="153">
        <v>8945</v>
      </c>
      <c r="R26" s="153">
        <v>729</v>
      </c>
      <c r="S26" s="153">
        <v>4031</v>
      </c>
      <c r="T26" s="153">
        <v>559</v>
      </c>
      <c r="U26" s="153">
        <v>534</v>
      </c>
      <c r="V26" s="153">
        <v>1168</v>
      </c>
      <c r="W26" s="153"/>
      <c r="X26" s="153">
        <v>1389</v>
      </c>
      <c r="Y26" s="153">
        <v>4071</v>
      </c>
      <c r="Z26" s="153">
        <v>1376</v>
      </c>
      <c r="AA26" s="153"/>
      <c r="AB26" s="153">
        <v>5871</v>
      </c>
      <c r="AC26" s="153">
        <v>2971</v>
      </c>
      <c r="AD26" s="153">
        <v>7704</v>
      </c>
      <c r="AE26" s="153">
        <v>539</v>
      </c>
      <c r="AF26" s="153">
        <v>1679</v>
      </c>
      <c r="AG26" s="153">
        <v>973</v>
      </c>
      <c r="AH26" s="153">
        <v>1292</v>
      </c>
      <c r="AI26" s="153">
        <v>1693</v>
      </c>
      <c r="AJ26" s="153">
        <v>769</v>
      </c>
      <c r="AK26" s="153">
        <v>544</v>
      </c>
      <c r="AL26" s="153">
        <v>8129</v>
      </c>
      <c r="AM26" s="153">
        <v>967</v>
      </c>
      <c r="AN26" s="153">
        <v>1324</v>
      </c>
      <c r="AO26" s="153">
        <v>983</v>
      </c>
      <c r="AP26" s="153">
        <v>654</v>
      </c>
      <c r="AQ26" s="153">
        <v>10016</v>
      </c>
      <c r="AR26" s="153">
        <v>930</v>
      </c>
      <c r="AS26" s="153">
        <v>3978</v>
      </c>
      <c r="AT26" s="153">
        <v>1744</v>
      </c>
      <c r="AU26" s="153">
        <v>707</v>
      </c>
      <c r="AV26" s="153">
        <v>830</v>
      </c>
      <c r="AW26" s="153">
        <v>8071</v>
      </c>
      <c r="AX26" s="153">
        <v>6856</v>
      </c>
      <c r="AY26" s="153">
        <v>407</v>
      </c>
      <c r="AZ26" s="153">
        <v>1281</v>
      </c>
      <c r="BA26" s="153">
        <v>1180</v>
      </c>
      <c r="BB26" s="153">
        <v>634</v>
      </c>
      <c r="BC26" s="153">
        <v>726</v>
      </c>
      <c r="BD26" s="153">
        <v>754</v>
      </c>
      <c r="BE26" s="153">
        <v>879</v>
      </c>
      <c r="BF26" s="153">
        <v>1484</v>
      </c>
      <c r="BG26" s="153">
        <v>1628</v>
      </c>
      <c r="BH26" s="153">
        <v>568</v>
      </c>
      <c r="BI26" s="153">
        <v>742</v>
      </c>
      <c r="BJ26" s="153">
        <v>833</v>
      </c>
      <c r="BK26" s="153">
        <v>477</v>
      </c>
      <c r="BL26" s="153">
        <v>6297</v>
      </c>
      <c r="BM26" s="153">
        <v>13798</v>
      </c>
      <c r="BN26" s="153">
        <v>1068</v>
      </c>
      <c r="BO26" s="153">
        <v>5540</v>
      </c>
      <c r="BP26" s="153">
        <v>440</v>
      </c>
      <c r="BQ26" s="153">
        <v>2237</v>
      </c>
      <c r="BR26" s="153">
        <v>327</v>
      </c>
      <c r="BS26" s="153"/>
      <c r="BT26" s="153">
        <v>867</v>
      </c>
      <c r="BU26" s="153"/>
      <c r="BV26" s="153">
        <v>471</v>
      </c>
      <c r="BW26" s="153"/>
      <c r="BX26" s="153"/>
      <c r="BY26" s="153"/>
      <c r="BZ26" s="153"/>
      <c r="CA26" s="153"/>
      <c r="CB26" s="153"/>
      <c r="CC26" s="153"/>
      <c r="CD26" s="153"/>
      <c r="CE26" s="153"/>
      <c r="CF26" s="153"/>
      <c r="CG26" s="153"/>
      <c r="CH26" s="153"/>
      <c r="CI26" s="153"/>
      <c r="CJ26" s="153"/>
      <c r="CK26" s="153"/>
      <c r="CL26" s="153"/>
      <c r="CM26" s="153"/>
      <c r="CN26" s="153"/>
      <c r="CO26" s="153"/>
      <c r="CP26" s="153"/>
      <c r="CQ26" s="153"/>
      <c r="CR26" s="153"/>
      <c r="CS26" s="153"/>
      <c r="CT26" s="153"/>
      <c r="CU26" s="153"/>
      <c r="CV26" s="153"/>
      <c r="CW26" s="153"/>
      <c r="CX26" s="153"/>
      <c r="CY26" s="153"/>
      <c r="CZ26" s="153"/>
      <c r="DA26" s="153"/>
      <c r="DB26" s="153"/>
      <c r="DC26" s="153"/>
      <c r="DD26" s="153"/>
      <c r="DE26" s="153"/>
      <c r="DF26" s="153"/>
      <c r="DG26" s="153"/>
      <c r="DH26" s="153"/>
      <c r="DI26" s="153"/>
      <c r="DJ26" s="153"/>
      <c r="DK26" s="153"/>
      <c r="DL26" s="153"/>
      <c r="DM26" s="153"/>
      <c r="DN26" s="153"/>
      <c r="DO26" s="153"/>
      <c r="DP26" s="153"/>
      <c r="DQ26" s="153"/>
      <c r="DR26" s="153"/>
      <c r="DS26" s="153"/>
      <c r="DT26" s="153"/>
    </row>
    <row r="27" spans="1:124" x14ac:dyDescent="0.25">
      <c r="A27" s="17">
        <v>43862</v>
      </c>
      <c r="B27" s="153">
        <v>617</v>
      </c>
      <c r="C27" s="153">
        <v>423</v>
      </c>
      <c r="D27" s="153">
        <v>262</v>
      </c>
      <c r="E27" s="153">
        <v>435</v>
      </c>
      <c r="F27" s="153"/>
      <c r="G27" s="153">
        <v>414</v>
      </c>
      <c r="H27" s="153">
        <v>2111</v>
      </c>
      <c r="I27" s="153"/>
      <c r="J27" s="153">
        <v>8108</v>
      </c>
      <c r="K27" s="153">
        <v>817</v>
      </c>
      <c r="L27" s="153">
        <v>813</v>
      </c>
      <c r="M27" s="153">
        <v>634</v>
      </c>
      <c r="N27" s="153">
        <v>3907</v>
      </c>
      <c r="O27" s="153">
        <v>1533</v>
      </c>
      <c r="P27" s="153">
        <v>537</v>
      </c>
      <c r="Q27" s="153">
        <v>8423</v>
      </c>
      <c r="R27" s="153">
        <v>759</v>
      </c>
      <c r="S27" s="153">
        <v>3750</v>
      </c>
      <c r="T27" s="153">
        <v>532</v>
      </c>
      <c r="U27" s="153">
        <v>501</v>
      </c>
      <c r="V27" s="153">
        <v>1491</v>
      </c>
      <c r="W27" s="153">
        <v>512</v>
      </c>
      <c r="X27" s="153">
        <v>1281</v>
      </c>
      <c r="Y27" s="153">
        <v>3702</v>
      </c>
      <c r="Z27" s="153">
        <v>1354</v>
      </c>
      <c r="AA27" s="153"/>
      <c r="AB27" s="153">
        <v>5397</v>
      </c>
      <c r="AC27" s="153">
        <v>2761</v>
      </c>
      <c r="AD27" s="153">
        <v>7018</v>
      </c>
      <c r="AE27" s="153">
        <v>511</v>
      </c>
      <c r="AF27" s="153">
        <v>1614</v>
      </c>
      <c r="AG27" s="153">
        <v>939</v>
      </c>
      <c r="AH27" s="153">
        <v>1161</v>
      </c>
      <c r="AI27" s="153"/>
      <c r="AJ27" s="153">
        <v>689</v>
      </c>
      <c r="AK27" s="153">
        <v>588</v>
      </c>
      <c r="AL27" s="153">
        <v>7358</v>
      </c>
      <c r="AM27" s="153">
        <v>908</v>
      </c>
      <c r="AN27" s="153">
        <v>1188</v>
      </c>
      <c r="AO27" s="153">
        <v>881</v>
      </c>
      <c r="AP27" s="153">
        <v>595</v>
      </c>
      <c r="AQ27" s="153">
        <v>9686</v>
      </c>
      <c r="AR27" s="153">
        <v>932</v>
      </c>
      <c r="AS27" s="153">
        <v>3762</v>
      </c>
      <c r="AT27" s="153">
        <v>1675</v>
      </c>
      <c r="AU27" s="153">
        <v>628</v>
      </c>
      <c r="AV27" s="153">
        <v>754</v>
      </c>
      <c r="AW27" s="153">
        <v>7499</v>
      </c>
      <c r="AX27" s="153">
        <v>6257</v>
      </c>
      <c r="AY27" s="153">
        <v>543</v>
      </c>
      <c r="AZ27" s="153">
        <v>1147</v>
      </c>
      <c r="BA27" s="153">
        <v>1087</v>
      </c>
      <c r="BB27" s="153">
        <v>620</v>
      </c>
      <c r="BC27" s="153">
        <v>683</v>
      </c>
      <c r="BD27" s="153">
        <v>727</v>
      </c>
      <c r="BE27" s="153">
        <v>797</v>
      </c>
      <c r="BF27" s="153">
        <v>1370</v>
      </c>
      <c r="BG27" s="153">
        <v>1660</v>
      </c>
      <c r="BH27" s="153">
        <v>556</v>
      </c>
      <c r="BI27" s="153">
        <v>726</v>
      </c>
      <c r="BJ27" s="153">
        <v>773</v>
      </c>
      <c r="BK27" s="153">
        <v>434</v>
      </c>
      <c r="BL27" s="153">
        <v>5857</v>
      </c>
      <c r="BM27" s="153">
        <v>12560</v>
      </c>
      <c r="BN27" s="153">
        <v>1014</v>
      </c>
      <c r="BO27" s="153">
        <v>5081</v>
      </c>
      <c r="BP27" s="153"/>
      <c r="BQ27" s="153">
        <v>2066</v>
      </c>
      <c r="BR27" s="153">
        <v>637</v>
      </c>
      <c r="BS27" s="153">
        <v>1948</v>
      </c>
      <c r="BT27" s="153">
        <v>814</v>
      </c>
      <c r="BU27" s="153">
        <v>717</v>
      </c>
      <c r="BV27" s="153">
        <v>444</v>
      </c>
      <c r="BW27" s="153">
        <v>1046</v>
      </c>
      <c r="BX27" s="153"/>
      <c r="BY27" s="153"/>
      <c r="BZ27" s="153"/>
      <c r="CA27" s="153"/>
      <c r="CB27" s="153"/>
      <c r="CC27" s="153"/>
      <c r="CD27" s="153"/>
      <c r="CE27" s="153"/>
      <c r="CF27" s="153"/>
      <c r="CG27" s="153"/>
      <c r="CH27" s="153"/>
      <c r="CI27" s="153"/>
      <c r="CJ27" s="153"/>
      <c r="CK27" s="153"/>
      <c r="CL27" s="153"/>
      <c r="CM27" s="153"/>
      <c r="CN27" s="153"/>
      <c r="CO27" s="153"/>
      <c r="CP27" s="153"/>
      <c r="CQ27" s="153"/>
      <c r="CR27" s="153"/>
      <c r="CS27" s="153"/>
      <c r="CT27" s="153"/>
      <c r="CU27" s="153"/>
      <c r="CV27" s="153"/>
      <c r="CW27" s="153"/>
      <c r="CX27" s="153"/>
      <c r="CY27" s="153"/>
      <c r="CZ27" s="153"/>
      <c r="DA27" s="153"/>
      <c r="DB27" s="153"/>
      <c r="DC27" s="153"/>
      <c r="DD27" s="153"/>
      <c r="DE27" s="153"/>
      <c r="DF27" s="153"/>
      <c r="DG27" s="153"/>
      <c r="DH27" s="153"/>
      <c r="DI27" s="153"/>
      <c r="DJ27" s="153"/>
      <c r="DK27" s="153"/>
      <c r="DL27" s="153"/>
      <c r="DM27" s="153"/>
      <c r="DN27" s="153"/>
      <c r="DO27" s="153"/>
      <c r="DP27" s="153"/>
      <c r="DQ27" s="153"/>
      <c r="DR27" s="153"/>
      <c r="DS27" s="153"/>
      <c r="DT27" s="153"/>
    </row>
    <row r="28" spans="1:124" x14ac:dyDescent="0.25">
      <c r="A28" s="17">
        <v>43891</v>
      </c>
      <c r="B28" s="153">
        <v>681</v>
      </c>
      <c r="C28" s="153">
        <v>415</v>
      </c>
      <c r="D28" s="153">
        <v>249</v>
      </c>
      <c r="E28" s="153">
        <v>473</v>
      </c>
      <c r="F28" s="153"/>
      <c r="G28" s="153">
        <v>436</v>
      </c>
      <c r="H28" s="153">
        <v>2219</v>
      </c>
      <c r="I28" s="153"/>
      <c r="J28" s="153">
        <v>8339</v>
      </c>
      <c r="K28" s="153">
        <v>862</v>
      </c>
      <c r="L28" s="153">
        <v>777</v>
      </c>
      <c r="M28" s="153">
        <v>639</v>
      </c>
      <c r="N28" s="153">
        <v>4056</v>
      </c>
      <c r="O28" s="153">
        <v>1552</v>
      </c>
      <c r="P28" s="153">
        <v>610</v>
      </c>
      <c r="Q28" s="153">
        <v>8431</v>
      </c>
      <c r="R28" s="153">
        <v>828</v>
      </c>
      <c r="S28" s="153">
        <v>3700</v>
      </c>
      <c r="T28" s="153">
        <v>587</v>
      </c>
      <c r="U28" s="153">
        <v>564</v>
      </c>
      <c r="V28" s="153">
        <v>1387</v>
      </c>
      <c r="W28" s="153">
        <v>904</v>
      </c>
      <c r="X28" s="153">
        <v>1291</v>
      </c>
      <c r="Y28" s="153">
        <v>3652</v>
      </c>
      <c r="Z28" s="153">
        <v>1417</v>
      </c>
      <c r="AA28" s="153"/>
      <c r="AB28" s="153">
        <v>5538</v>
      </c>
      <c r="AC28" s="153">
        <v>2874</v>
      </c>
      <c r="AD28" s="153">
        <v>7040</v>
      </c>
      <c r="AE28" s="153"/>
      <c r="AF28" s="153"/>
      <c r="AG28" s="153">
        <v>960</v>
      </c>
      <c r="AH28" s="153">
        <v>1112</v>
      </c>
      <c r="AI28" s="153">
        <v>1655</v>
      </c>
      <c r="AJ28" s="153">
        <v>688</v>
      </c>
      <c r="AK28" s="153">
        <v>658</v>
      </c>
      <c r="AL28" s="153">
        <v>7194</v>
      </c>
      <c r="AM28" s="153">
        <v>891</v>
      </c>
      <c r="AN28" s="153">
        <v>1166</v>
      </c>
      <c r="AO28" s="153">
        <v>899</v>
      </c>
      <c r="AP28" s="153">
        <v>651</v>
      </c>
      <c r="AQ28" s="153">
        <v>9911</v>
      </c>
      <c r="AR28" s="153">
        <v>880</v>
      </c>
      <c r="AS28" s="153">
        <v>3833</v>
      </c>
      <c r="AT28" s="153">
        <v>1694</v>
      </c>
      <c r="AU28" s="153">
        <v>625</v>
      </c>
      <c r="AV28" s="153">
        <v>824</v>
      </c>
      <c r="AW28" s="153">
        <v>7576</v>
      </c>
      <c r="AX28" s="153">
        <v>6303</v>
      </c>
      <c r="AY28" s="153"/>
      <c r="AZ28" s="153">
        <v>1105</v>
      </c>
      <c r="BA28" s="153">
        <v>1185</v>
      </c>
      <c r="BB28" s="153">
        <v>614</v>
      </c>
      <c r="BC28" s="153">
        <v>722</v>
      </c>
      <c r="BD28" s="153"/>
      <c r="BE28" s="153">
        <v>817</v>
      </c>
      <c r="BF28" s="153">
        <v>1338</v>
      </c>
      <c r="BG28" s="153">
        <v>1797</v>
      </c>
      <c r="BH28" s="153">
        <v>610</v>
      </c>
      <c r="BI28" s="153">
        <v>795</v>
      </c>
      <c r="BJ28" s="153">
        <v>777</v>
      </c>
      <c r="BK28" s="153">
        <v>416</v>
      </c>
      <c r="BL28" s="153">
        <v>6084</v>
      </c>
      <c r="BM28" s="153">
        <v>14312</v>
      </c>
      <c r="BN28" s="153">
        <v>1055</v>
      </c>
      <c r="BO28" s="153">
        <v>5420</v>
      </c>
      <c r="BP28" s="153"/>
      <c r="BQ28" s="153">
        <v>2087</v>
      </c>
      <c r="BR28" s="153">
        <v>643</v>
      </c>
      <c r="BS28" s="153">
        <v>1865</v>
      </c>
      <c r="BT28" s="153">
        <v>887</v>
      </c>
      <c r="BU28" s="153">
        <v>761</v>
      </c>
      <c r="BV28" s="153">
        <v>476</v>
      </c>
      <c r="BW28" s="153">
        <v>1198</v>
      </c>
      <c r="BX28" s="153">
        <v>818</v>
      </c>
      <c r="BY28" s="153">
        <v>860</v>
      </c>
      <c r="BZ28" s="153">
        <v>941</v>
      </c>
      <c r="CA28" s="153">
        <v>1750</v>
      </c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</row>
    <row r="29" spans="1:124" x14ac:dyDescent="0.25">
      <c r="A29" s="17">
        <v>43922</v>
      </c>
      <c r="B29" s="153">
        <v>609</v>
      </c>
      <c r="C29" s="153">
        <v>329</v>
      </c>
      <c r="D29" s="153">
        <v>189</v>
      </c>
      <c r="E29" s="153">
        <v>406</v>
      </c>
      <c r="F29" s="153"/>
      <c r="G29" s="153"/>
      <c r="H29" s="153">
        <v>1865</v>
      </c>
      <c r="I29" s="153"/>
      <c r="J29" s="153">
        <v>6987</v>
      </c>
      <c r="K29" s="153">
        <v>712</v>
      </c>
      <c r="L29" s="153"/>
      <c r="M29" s="153">
        <v>609</v>
      </c>
      <c r="N29" s="153">
        <v>3556</v>
      </c>
      <c r="O29" s="153">
        <v>1100</v>
      </c>
      <c r="P29" s="153">
        <v>516</v>
      </c>
      <c r="Q29" s="153">
        <v>6733</v>
      </c>
      <c r="R29" s="153">
        <v>648</v>
      </c>
      <c r="S29" s="153">
        <v>3215</v>
      </c>
      <c r="T29" s="153">
        <v>939</v>
      </c>
      <c r="U29" s="153">
        <v>489</v>
      </c>
      <c r="V29" s="153">
        <v>1200</v>
      </c>
      <c r="W29" s="153">
        <v>668</v>
      </c>
      <c r="X29" s="153">
        <v>947</v>
      </c>
      <c r="Y29" s="153">
        <v>2961</v>
      </c>
      <c r="Z29" s="153">
        <v>1154</v>
      </c>
      <c r="AA29" s="153"/>
      <c r="AB29" s="153">
        <v>4311</v>
      </c>
      <c r="AC29" s="153">
        <v>2467</v>
      </c>
      <c r="AD29" s="153">
        <v>5719</v>
      </c>
      <c r="AE29" s="153">
        <v>427</v>
      </c>
      <c r="AF29" s="153">
        <v>922</v>
      </c>
      <c r="AG29" s="153">
        <v>744</v>
      </c>
      <c r="AH29" s="153">
        <v>843</v>
      </c>
      <c r="AI29" s="153">
        <v>1278</v>
      </c>
      <c r="AJ29" s="153">
        <v>493</v>
      </c>
      <c r="AK29" s="153">
        <v>550</v>
      </c>
      <c r="AL29" s="153">
        <v>5750</v>
      </c>
      <c r="AM29" s="153">
        <v>702</v>
      </c>
      <c r="AN29" s="153">
        <v>865</v>
      </c>
      <c r="AO29" s="153">
        <v>674</v>
      </c>
      <c r="AP29" s="153">
        <v>527</v>
      </c>
      <c r="AQ29" s="153">
        <v>8667</v>
      </c>
      <c r="AR29" s="153"/>
      <c r="AS29" s="153">
        <v>3132</v>
      </c>
      <c r="AT29" s="153">
        <v>1303</v>
      </c>
      <c r="AU29" s="153">
        <v>455</v>
      </c>
      <c r="AV29" s="153">
        <v>638</v>
      </c>
      <c r="AW29" s="153">
        <v>6116</v>
      </c>
      <c r="AX29" s="153">
        <v>4731</v>
      </c>
      <c r="AY29" s="153"/>
      <c r="AZ29" s="153">
        <v>842</v>
      </c>
      <c r="BA29" s="153">
        <v>941</v>
      </c>
      <c r="BB29" s="153">
        <v>476</v>
      </c>
      <c r="BC29" s="153">
        <v>575</v>
      </c>
      <c r="BD29" s="153">
        <v>651</v>
      </c>
      <c r="BE29" s="153">
        <v>623</v>
      </c>
      <c r="BF29" s="153">
        <v>1115</v>
      </c>
      <c r="BG29" s="153">
        <v>1466</v>
      </c>
      <c r="BH29" s="153">
        <v>500</v>
      </c>
      <c r="BI29" s="153"/>
      <c r="BJ29" s="153">
        <v>580</v>
      </c>
      <c r="BK29" s="153">
        <v>312</v>
      </c>
      <c r="BL29" s="153">
        <v>4976</v>
      </c>
      <c r="BM29" s="153">
        <v>11976</v>
      </c>
      <c r="BN29" s="153">
        <v>819</v>
      </c>
      <c r="BO29" s="153">
        <v>4643</v>
      </c>
      <c r="BP29" s="153"/>
      <c r="BQ29" s="153">
        <v>1661</v>
      </c>
      <c r="BR29" s="153">
        <v>471</v>
      </c>
      <c r="BS29" s="153">
        <v>1281</v>
      </c>
      <c r="BT29" s="153">
        <v>717</v>
      </c>
      <c r="BU29" s="153">
        <v>602</v>
      </c>
      <c r="BV29" s="153">
        <v>387</v>
      </c>
      <c r="BW29" s="153">
        <v>1025</v>
      </c>
      <c r="BX29" s="153">
        <v>619</v>
      </c>
      <c r="BY29" s="153">
        <v>631</v>
      </c>
      <c r="BZ29" s="153">
        <v>719</v>
      </c>
      <c r="CA29" s="153">
        <v>1358</v>
      </c>
      <c r="CB29" s="153">
        <v>556</v>
      </c>
      <c r="CC29" s="153">
        <v>548</v>
      </c>
      <c r="CD29" s="153">
        <v>443</v>
      </c>
      <c r="CE29" s="153"/>
      <c r="CF29" s="153">
        <v>443</v>
      </c>
      <c r="CG29" s="153">
        <v>593</v>
      </c>
      <c r="CH29" s="153">
        <v>551</v>
      </c>
      <c r="CI29" s="153">
        <v>771</v>
      </c>
      <c r="CJ29" s="153">
        <v>781</v>
      </c>
      <c r="CK29" s="153">
        <v>752</v>
      </c>
      <c r="CL29" s="153"/>
      <c r="CM29" s="153"/>
      <c r="CN29" s="153"/>
      <c r="CO29" s="153"/>
      <c r="CP29" s="153">
        <v>3138</v>
      </c>
      <c r="CQ29" s="153"/>
      <c r="CR29" s="153"/>
      <c r="CS29" s="153"/>
      <c r="CT29" s="153"/>
      <c r="CU29" s="153"/>
      <c r="CV29" s="153"/>
      <c r="CW29" s="153"/>
      <c r="CX29" s="153"/>
      <c r="CY29" s="153"/>
      <c r="CZ29" s="153"/>
      <c r="DA29" s="153"/>
      <c r="DB29" s="153"/>
      <c r="DC29" s="153"/>
      <c r="DD29" s="153"/>
      <c r="DE29" s="153"/>
      <c r="DF29" s="153"/>
      <c r="DG29" s="153"/>
      <c r="DH29" s="153"/>
      <c r="DI29" s="153"/>
      <c r="DJ29" s="153"/>
      <c r="DK29" s="153"/>
      <c r="DL29" s="153"/>
      <c r="DM29" s="153"/>
      <c r="DN29" s="153"/>
      <c r="DO29" s="153"/>
      <c r="DP29" s="153"/>
      <c r="DQ29" s="153"/>
      <c r="DR29" s="153"/>
      <c r="DS29" s="153"/>
      <c r="DT29" s="153"/>
    </row>
    <row r="30" spans="1:124" x14ac:dyDescent="0.25">
      <c r="A30" s="17">
        <v>43952</v>
      </c>
      <c r="B30" s="153">
        <v>492</v>
      </c>
      <c r="C30" s="153">
        <v>240</v>
      </c>
      <c r="D30" s="153">
        <v>136</v>
      </c>
      <c r="E30" s="153">
        <v>329</v>
      </c>
      <c r="F30" s="153">
        <v>405</v>
      </c>
      <c r="G30" s="153">
        <v>354</v>
      </c>
      <c r="H30" s="153">
        <v>1434</v>
      </c>
      <c r="I30" s="153">
        <v>232</v>
      </c>
      <c r="J30" s="153">
        <v>5329</v>
      </c>
      <c r="K30" s="153">
        <v>551</v>
      </c>
      <c r="L30" s="153"/>
      <c r="M30" s="153">
        <v>488</v>
      </c>
      <c r="N30" s="153">
        <v>2838</v>
      </c>
      <c r="O30" s="153">
        <v>825</v>
      </c>
      <c r="P30" s="153">
        <v>455</v>
      </c>
      <c r="Q30" s="153">
        <v>4929</v>
      </c>
      <c r="R30" s="153">
        <v>578</v>
      </c>
      <c r="S30" s="153">
        <v>2401</v>
      </c>
      <c r="T30" s="153">
        <v>820</v>
      </c>
      <c r="U30" s="153">
        <v>431</v>
      </c>
      <c r="V30" s="153">
        <v>882</v>
      </c>
      <c r="W30" s="153">
        <v>640</v>
      </c>
      <c r="X30" s="153">
        <v>678</v>
      </c>
      <c r="Y30" s="153">
        <v>2169</v>
      </c>
      <c r="Z30" s="153">
        <v>951</v>
      </c>
      <c r="AA30" s="153"/>
      <c r="AB30" s="153">
        <v>3265</v>
      </c>
      <c r="AC30" s="153">
        <v>1906</v>
      </c>
      <c r="AD30" s="153">
        <v>4220</v>
      </c>
      <c r="AE30" s="153">
        <v>350</v>
      </c>
      <c r="AF30" s="153">
        <v>960</v>
      </c>
      <c r="AG30" s="153">
        <v>575</v>
      </c>
      <c r="AH30" s="153">
        <v>672</v>
      </c>
      <c r="AI30" s="153">
        <v>1009</v>
      </c>
      <c r="AJ30" s="153">
        <v>370</v>
      </c>
      <c r="AK30" s="153">
        <v>478</v>
      </c>
      <c r="AL30" s="153">
        <v>4223</v>
      </c>
      <c r="AM30" s="153">
        <v>539</v>
      </c>
      <c r="AN30" s="153">
        <v>680</v>
      </c>
      <c r="AO30" s="153">
        <v>525</v>
      </c>
      <c r="AP30" s="153">
        <v>431</v>
      </c>
      <c r="AQ30" s="153">
        <v>6936</v>
      </c>
      <c r="AR30" s="153">
        <v>613</v>
      </c>
      <c r="AS30" s="153">
        <v>2334</v>
      </c>
      <c r="AT30" s="153">
        <v>994</v>
      </c>
      <c r="AU30" s="153">
        <v>364</v>
      </c>
      <c r="AV30" s="153">
        <v>529</v>
      </c>
      <c r="AW30" s="153">
        <v>4509</v>
      </c>
      <c r="AX30" s="153">
        <v>3286</v>
      </c>
      <c r="AY30" s="153"/>
      <c r="AZ30" s="153">
        <v>676</v>
      </c>
      <c r="BA30" s="153">
        <v>761</v>
      </c>
      <c r="BB30" s="153">
        <v>364</v>
      </c>
      <c r="BC30" s="153">
        <v>468</v>
      </c>
      <c r="BD30" s="153">
        <v>554</v>
      </c>
      <c r="BE30" s="153">
        <v>506</v>
      </c>
      <c r="BF30" s="153">
        <v>813</v>
      </c>
      <c r="BG30" s="153">
        <v>1246</v>
      </c>
      <c r="BH30" s="153">
        <v>422</v>
      </c>
      <c r="BI30" s="153">
        <v>526</v>
      </c>
      <c r="BJ30" s="153">
        <v>458</v>
      </c>
      <c r="BK30" s="153">
        <v>234</v>
      </c>
      <c r="BL30" s="153">
        <v>3715</v>
      </c>
      <c r="BM30" s="153">
        <v>9488</v>
      </c>
      <c r="BN30" s="153">
        <v>648</v>
      </c>
      <c r="BO30" s="153">
        <v>3481</v>
      </c>
      <c r="BP30" s="153">
        <v>353</v>
      </c>
      <c r="BQ30" s="153">
        <v>1264</v>
      </c>
      <c r="BR30" s="153">
        <v>345</v>
      </c>
      <c r="BS30" s="153">
        <v>1066</v>
      </c>
      <c r="BT30" s="153">
        <v>608</v>
      </c>
      <c r="BU30" s="153">
        <v>466</v>
      </c>
      <c r="BV30" s="153">
        <v>327</v>
      </c>
      <c r="BW30" s="153">
        <v>911</v>
      </c>
      <c r="BX30" s="153">
        <v>540</v>
      </c>
      <c r="BY30" s="153">
        <v>484</v>
      </c>
      <c r="BZ30" s="153">
        <v>565</v>
      </c>
      <c r="CA30" s="153">
        <v>983</v>
      </c>
      <c r="CB30" s="153">
        <v>467</v>
      </c>
      <c r="CC30" s="153">
        <v>459</v>
      </c>
      <c r="CD30" s="153">
        <v>345</v>
      </c>
      <c r="CE30" s="153"/>
      <c r="CF30" s="153">
        <v>350</v>
      </c>
      <c r="CG30" s="153">
        <v>523</v>
      </c>
      <c r="CH30" s="153">
        <v>408</v>
      </c>
      <c r="CI30" s="153">
        <v>667</v>
      </c>
      <c r="CJ30" s="153">
        <v>561</v>
      </c>
      <c r="CK30" s="153">
        <v>648</v>
      </c>
      <c r="CL30" s="153">
        <v>496</v>
      </c>
      <c r="CM30" s="153">
        <v>620</v>
      </c>
      <c r="CN30" s="153">
        <v>756</v>
      </c>
      <c r="CO30" s="153">
        <v>433</v>
      </c>
      <c r="CP30" s="153">
        <v>2397</v>
      </c>
      <c r="CQ30" s="153">
        <v>630</v>
      </c>
      <c r="CR30" s="153">
        <v>646</v>
      </c>
      <c r="CS30" s="153">
        <v>486</v>
      </c>
      <c r="CT30" s="153">
        <v>614</v>
      </c>
      <c r="CU30" s="153"/>
      <c r="CV30" s="153"/>
      <c r="CW30" s="153"/>
      <c r="CX30" s="153"/>
      <c r="CY30" s="153"/>
      <c r="CZ30" s="153"/>
      <c r="DA30" s="153"/>
      <c r="DB30" s="153"/>
      <c r="DC30" s="153"/>
      <c r="DD30" s="153"/>
      <c r="DE30" s="153"/>
      <c r="DF30" s="153"/>
      <c r="DG30" s="153"/>
      <c r="DH30" s="153"/>
      <c r="DI30" s="153"/>
      <c r="DJ30" s="153"/>
      <c r="DK30" s="153"/>
      <c r="DL30" s="153"/>
      <c r="DM30" s="153"/>
      <c r="DN30" s="153"/>
      <c r="DO30" s="153"/>
      <c r="DP30" s="153"/>
      <c r="DQ30" s="153"/>
      <c r="DR30" s="153"/>
      <c r="DS30" s="153"/>
      <c r="DT30" s="153"/>
    </row>
    <row r="31" spans="1:124" x14ac:dyDescent="0.25">
      <c r="A31" s="17">
        <v>43983</v>
      </c>
      <c r="B31" s="153">
        <v>351</v>
      </c>
      <c r="C31" s="153">
        <v>165</v>
      </c>
      <c r="D31" s="153">
        <v>96</v>
      </c>
      <c r="E31" s="153">
        <v>231</v>
      </c>
      <c r="F31" s="153">
        <v>236</v>
      </c>
      <c r="G31" s="153">
        <v>245</v>
      </c>
      <c r="H31" s="153">
        <v>986</v>
      </c>
      <c r="I31" s="153">
        <v>262</v>
      </c>
      <c r="J31" s="153">
        <v>3774</v>
      </c>
      <c r="K31" s="153">
        <v>388</v>
      </c>
      <c r="L31" s="153">
        <v>341</v>
      </c>
      <c r="M31" s="153">
        <v>346</v>
      </c>
      <c r="N31" s="153">
        <v>2049</v>
      </c>
      <c r="O31" s="153">
        <v>595</v>
      </c>
      <c r="P31" s="153">
        <v>325</v>
      </c>
      <c r="Q31" s="153">
        <v>3422</v>
      </c>
      <c r="R31" s="153">
        <v>401</v>
      </c>
      <c r="S31" s="153">
        <v>1656</v>
      </c>
      <c r="T31" s="153">
        <v>599</v>
      </c>
      <c r="U31" s="153">
        <v>312</v>
      </c>
      <c r="V31" s="153">
        <v>619</v>
      </c>
      <c r="W31" s="153">
        <v>458</v>
      </c>
      <c r="X31" s="153">
        <v>447</v>
      </c>
      <c r="Y31" s="153">
        <v>1500</v>
      </c>
      <c r="Z31" s="153">
        <v>602</v>
      </c>
      <c r="AA31" s="153"/>
      <c r="AB31" s="153">
        <v>2269</v>
      </c>
      <c r="AC31" s="153">
        <v>1356</v>
      </c>
      <c r="AD31" s="153">
        <v>2942</v>
      </c>
      <c r="AE31" s="153">
        <v>243</v>
      </c>
      <c r="AF31" s="153">
        <v>650</v>
      </c>
      <c r="AG31" s="153">
        <v>417</v>
      </c>
      <c r="AH31" s="153">
        <v>489</v>
      </c>
      <c r="AI31" s="153">
        <v>714</v>
      </c>
      <c r="AJ31" s="153">
        <v>267</v>
      </c>
      <c r="AK31" s="153">
        <v>337</v>
      </c>
      <c r="AL31" s="153">
        <v>2979</v>
      </c>
      <c r="AM31" s="153">
        <v>394</v>
      </c>
      <c r="AN31" s="153">
        <v>477</v>
      </c>
      <c r="AO31" s="153">
        <v>358</v>
      </c>
      <c r="AP31" s="153">
        <v>311</v>
      </c>
      <c r="AQ31" s="153">
        <v>4721</v>
      </c>
      <c r="AR31" s="153"/>
      <c r="AS31" s="153">
        <v>1629</v>
      </c>
      <c r="AT31" s="153">
        <v>712</v>
      </c>
      <c r="AU31" s="153">
        <v>250</v>
      </c>
      <c r="AV31" s="153">
        <v>363</v>
      </c>
      <c r="AW31" s="153">
        <v>3210</v>
      </c>
      <c r="AX31" s="153">
        <v>2670</v>
      </c>
      <c r="AY31" s="153"/>
      <c r="AZ31" s="153">
        <v>459</v>
      </c>
      <c r="BA31" s="153">
        <v>534</v>
      </c>
      <c r="BB31" s="153">
        <v>262</v>
      </c>
      <c r="BC31" s="153">
        <v>322</v>
      </c>
      <c r="BD31" s="153">
        <v>388</v>
      </c>
      <c r="BE31" s="153">
        <v>358</v>
      </c>
      <c r="BF31" s="153">
        <v>572</v>
      </c>
      <c r="BG31" s="153"/>
      <c r="BH31" s="153">
        <v>259</v>
      </c>
      <c r="BI31" s="153">
        <v>352</v>
      </c>
      <c r="BJ31" s="153">
        <v>320</v>
      </c>
      <c r="BK31" s="153">
        <v>166</v>
      </c>
      <c r="BL31" s="153">
        <v>4996</v>
      </c>
      <c r="BM31" s="153">
        <v>6581</v>
      </c>
      <c r="BN31" s="153">
        <v>466</v>
      </c>
      <c r="BO31" s="153">
        <v>2668</v>
      </c>
      <c r="BP31" s="153">
        <v>252</v>
      </c>
      <c r="BQ31" s="153">
        <v>891</v>
      </c>
      <c r="BR31" s="153">
        <v>244</v>
      </c>
      <c r="BS31" s="153">
        <v>712</v>
      </c>
      <c r="BT31" s="153">
        <v>431</v>
      </c>
      <c r="BU31" s="153">
        <v>334</v>
      </c>
      <c r="BV31" s="153">
        <v>232</v>
      </c>
      <c r="BW31" s="153">
        <v>656</v>
      </c>
      <c r="BX31" s="153">
        <v>376</v>
      </c>
      <c r="BY31" s="153"/>
      <c r="BZ31" s="153">
        <v>408</v>
      </c>
      <c r="CA31" s="153">
        <v>655</v>
      </c>
      <c r="CB31" s="153">
        <v>332</v>
      </c>
      <c r="CC31" s="153">
        <v>295</v>
      </c>
      <c r="CD31" s="153">
        <v>245</v>
      </c>
      <c r="CE31" s="153">
        <v>392</v>
      </c>
      <c r="CF31" s="153"/>
      <c r="CG31" s="153">
        <v>379</v>
      </c>
      <c r="CH31" s="153">
        <v>273</v>
      </c>
      <c r="CI31" s="153">
        <v>479</v>
      </c>
      <c r="CJ31" s="153">
        <v>375</v>
      </c>
      <c r="CK31" s="153">
        <v>462</v>
      </c>
      <c r="CL31" s="153">
        <v>345</v>
      </c>
      <c r="CM31" s="153">
        <v>439</v>
      </c>
      <c r="CN31" s="153">
        <v>531</v>
      </c>
      <c r="CO31" s="153">
        <v>300</v>
      </c>
      <c r="CP31" s="153">
        <v>1714</v>
      </c>
      <c r="CQ31" s="153">
        <v>438</v>
      </c>
      <c r="CR31" s="153">
        <v>473</v>
      </c>
      <c r="CS31" s="153">
        <v>330</v>
      </c>
      <c r="CT31" s="153">
        <v>507</v>
      </c>
      <c r="CU31" s="153"/>
      <c r="CV31" s="153"/>
      <c r="CW31" s="153">
        <v>176</v>
      </c>
      <c r="CX31" s="153">
        <v>172</v>
      </c>
      <c r="CY31" s="153">
        <v>201</v>
      </c>
      <c r="CZ31" s="153">
        <v>632</v>
      </c>
      <c r="DA31" s="153">
        <v>319</v>
      </c>
      <c r="DB31" s="153"/>
      <c r="DC31" s="153"/>
      <c r="DD31" s="153"/>
      <c r="DE31" s="15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153"/>
      <c r="DS31" s="153"/>
      <c r="DT31" s="153"/>
    </row>
    <row r="32" spans="1:124" x14ac:dyDescent="0.25">
      <c r="A32" s="17">
        <v>44013</v>
      </c>
      <c r="B32" s="153">
        <v>408</v>
      </c>
      <c r="C32" s="153">
        <v>198</v>
      </c>
      <c r="D32" s="153">
        <v>117</v>
      </c>
      <c r="E32" s="153">
        <v>251</v>
      </c>
      <c r="F32" s="153"/>
      <c r="G32" s="153">
        <v>292</v>
      </c>
      <c r="H32" s="153">
        <v>1150</v>
      </c>
      <c r="I32" s="153">
        <v>300</v>
      </c>
      <c r="J32" s="153">
        <v>4243</v>
      </c>
      <c r="K32" s="153">
        <v>451</v>
      </c>
      <c r="L32" s="153">
        <v>399</v>
      </c>
      <c r="M32" s="153">
        <v>400</v>
      </c>
      <c r="N32" s="153">
        <v>2425</v>
      </c>
      <c r="O32" s="153">
        <v>680</v>
      </c>
      <c r="P32" s="153">
        <v>493</v>
      </c>
      <c r="Q32" s="153">
        <v>3896</v>
      </c>
      <c r="R32" s="153">
        <v>469</v>
      </c>
      <c r="S32" s="153">
        <v>1929</v>
      </c>
      <c r="T32" s="153">
        <v>694</v>
      </c>
      <c r="U32" s="153">
        <v>356</v>
      </c>
      <c r="V32" s="153">
        <v>718</v>
      </c>
      <c r="W32" s="153">
        <v>478</v>
      </c>
      <c r="X32" s="153">
        <v>566</v>
      </c>
      <c r="Y32" s="153"/>
      <c r="Z32" s="153">
        <v>787</v>
      </c>
      <c r="AA32" s="153"/>
      <c r="AB32" s="153">
        <v>2250</v>
      </c>
      <c r="AC32" s="153">
        <v>1572</v>
      </c>
      <c r="AD32" s="153">
        <v>3397</v>
      </c>
      <c r="AE32" s="153">
        <v>287</v>
      </c>
      <c r="AF32" s="153">
        <v>758</v>
      </c>
      <c r="AG32" s="153">
        <v>467</v>
      </c>
      <c r="AH32" s="153">
        <v>572</v>
      </c>
      <c r="AI32" s="153">
        <v>815</v>
      </c>
      <c r="AJ32" s="153">
        <v>307</v>
      </c>
      <c r="AK32" s="153">
        <v>398</v>
      </c>
      <c r="AL32" s="153">
        <v>3444</v>
      </c>
      <c r="AM32" s="153">
        <v>444</v>
      </c>
      <c r="AN32" s="153">
        <v>543</v>
      </c>
      <c r="AO32" s="153">
        <v>420</v>
      </c>
      <c r="AP32" s="153">
        <v>338</v>
      </c>
      <c r="AQ32" s="153">
        <v>5539</v>
      </c>
      <c r="AR32" s="153">
        <v>491</v>
      </c>
      <c r="AS32" s="153">
        <v>1899</v>
      </c>
      <c r="AT32" s="153">
        <v>829</v>
      </c>
      <c r="AU32" s="153">
        <v>292</v>
      </c>
      <c r="AV32" s="153">
        <v>432</v>
      </c>
      <c r="AW32" s="153">
        <v>3737</v>
      </c>
      <c r="AX32" s="153">
        <v>3071</v>
      </c>
      <c r="AY32" s="153"/>
      <c r="AZ32" s="153"/>
      <c r="BA32" s="153">
        <v>628</v>
      </c>
      <c r="BB32" s="153">
        <v>340</v>
      </c>
      <c r="BC32" s="153">
        <v>364</v>
      </c>
      <c r="BD32" s="153">
        <v>445</v>
      </c>
      <c r="BE32" s="153">
        <v>414</v>
      </c>
      <c r="BF32" s="153">
        <v>668</v>
      </c>
      <c r="BG32" s="153">
        <v>1016</v>
      </c>
      <c r="BH32" s="153">
        <v>349</v>
      </c>
      <c r="BI32" s="153">
        <v>433</v>
      </c>
      <c r="BJ32" s="153">
        <v>365</v>
      </c>
      <c r="BK32" s="153">
        <v>289</v>
      </c>
      <c r="BL32" s="153">
        <v>6921</v>
      </c>
      <c r="BM32" s="153">
        <v>7926</v>
      </c>
      <c r="BN32" s="153">
        <v>533</v>
      </c>
      <c r="BO32" s="153">
        <v>3108</v>
      </c>
      <c r="BP32" s="153">
        <v>292</v>
      </c>
      <c r="BQ32" s="153">
        <v>1057</v>
      </c>
      <c r="BR32" s="153">
        <v>289</v>
      </c>
      <c r="BS32" s="153">
        <v>892</v>
      </c>
      <c r="BT32" s="153">
        <v>508</v>
      </c>
      <c r="BU32" s="153">
        <v>401</v>
      </c>
      <c r="BV32" s="153">
        <v>278</v>
      </c>
      <c r="BW32" s="153">
        <v>763</v>
      </c>
      <c r="BX32" s="153">
        <v>451</v>
      </c>
      <c r="BY32" s="153"/>
      <c r="BZ32" s="153">
        <v>484</v>
      </c>
      <c r="CA32" s="153">
        <v>835</v>
      </c>
      <c r="CB32" s="153">
        <v>394</v>
      </c>
      <c r="CC32" s="153">
        <v>388</v>
      </c>
      <c r="CD32" s="153">
        <v>290</v>
      </c>
      <c r="CE32" s="153">
        <v>457</v>
      </c>
      <c r="CF32" s="153">
        <v>289</v>
      </c>
      <c r="CG32" s="153">
        <v>454</v>
      </c>
      <c r="CH32" s="153">
        <v>339</v>
      </c>
      <c r="CI32" s="153">
        <v>493</v>
      </c>
      <c r="CJ32" s="153">
        <v>461</v>
      </c>
      <c r="CK32" s="153">
        <v>545</v>
      </c>
      <c r="CL32" s="153">
        <v>415</v>
      </c>
      <c r="CM32" s="153">
        <v>517</v>
      </c>
      <c r="CN32" s="153">
        <v>628</v>
      </c>
      <c r="CO32" s="153">
        <v>355</v>
      </c>
      <c r="CP32" s="153">
        <v>2030</v>
      </c>
      <c r="CQ32" s="153">
        <v>533</v>
      </c>
      <c r="CR32" s="153">
        <v>560</v>
      </c>
      <c r="CS32" s="153">
        <v>402</v>
      </c>
      <c r="CT32" s="153">
        <v>604</v>
      </c>
      <c r="CU32" s="153"/>
      <c r="CV32" s="153">
        <v>3501</v>
      </c>
      <c r="CW32" s="153">
        <v>159</v>
      </c>
      <c r="CX32" s="153">
        <v>147</v>
      </c>
      <c r="CY32" s="153">
        <v>249</v>
      </c>
      <c r="CZ32" s="153">
        <v>729</v>
      </c>
      <c r="DA32" s="153">
        <v>369</v>
      </c>
      <c r="DB32" s="153">
        <v>296</v>
      </c>
      <c r="DC32" s="153">
        <v>296</v>
      </c>
      <c r="DD32" s="153">
        <v>457</v>
      </c>
      <c r="DE32" s="153">
        <v>142</v>
      </c>
      <c r="DF32" s="153">
        <v>191</v>
      </c>
      <c r="DG32" s="153"/>
      <c r="DH32" s="153"/>
      <c r="DI32" s="153"/>
      <c r="DJ32" s="153"/>
      <c r="DK32" s="153"/>
      <c r="DL32" s="153"/>
      <c r="DM32" s="153"/>
      <c r="DN32" s="153"/>
      <c r="DO32" s="153"/>
      <c r="DP32" s="153"/>
      <c r="DQ32" s="153"/>
      <c r="DR32" s="153"/>
      <c r="DS32" s="153"/>
      <c r="DT32" s="153"/>
    </row>
    <row r="33" spans="1:124" x14ac:dyDescent="0.25">
      <c r="A33" s="17">
        <v>44044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  <c r="BM33" s="153"/>
      <c r="BN33" s="153"/>
      <c r="BO33" s="153"/>
      <c r="BP33" s="153"/>
      <c r="BQ33" s="153"/>
      <c r="BR33" s="153"/>
      <c r="BS33" s="153"/>
      <c r="BT33" s="153"/>
      <c r="BU33" s="153"/>
      <c r="BV33" s="153"/>
      <c r="BW33" s="153"/>
      <c r="BX33" s="153"/>
      <c r="BY33" s="153"/>
      <c r="BZ33" s="153"/>
      <c r="CA33" s="153"/>
      <c r="CB33" s="153"/>
      <c r="CC33" s="153"/>
      <c r="CD33" s="153"/>
      <c r="CE33" s="153"/>
      <c r="CF33" s="153"/>
      <c r="CG33" s="153"/>
      <c r="CH33" s="153"/>
      <c r="CI33" s="153"/>
      <c r="CJ33" s="153"/>
      <c r="CK33" s="153"/>
      <c r="CL33" s="153"/>
      <c r="CM33" s="153"/>
      <c r="CN33" s="153"/>
      <c r="CO33" s="153"/>
      <c r="CP33" s="153"/>
      <c r="CQ33" s="153"/>
      <c r="CR33" s="153"/>
      <c r="CS33" s="153"/>
      <c r="CT33" s="153"/>
      <c r="CU33" s="153"/>
      <c r="CV33" s="153"/>
      <c r="CW33" s="153"/>
      <c r="CX33" s="153"/>
      <c r="CY33" s="153"/>
      <c r="CZ33" s="153"/>
      <c r="DA33" s="153"/>
      <c r="DB33" s="153"/>
      <c r="DC33" s="153"/>
      <c r="DD33" s="153"/>
      <c r="DE33" s="153"/>
      <c r="DF33" s="153"/>
      <c r="DG33" s="153"/>
      <c r="DH33" s="153"/>
      <c r="DI33" s="153"/>
      <c r="DJ33" s="153"/>
      <c r="DK33" s="153"/>
      <c r="DL33" s="153"/>
      <c r="DM33" s="153"/>
      <c r="DN33" s="153"/>
      <c r="DO33" s="153"/>
      <c r="DP33" s="153"/>
      <c r="DQ33" s="153"/>
      <c r="DR33" s="153"/>
      <c r="DS33" s="153"/>
      <c r="DT33" s="153"/>
    </row>
    <row r="34" spans="1:124" x14ac:dyDescent="0.25">
      <c r="A34" s="17">
        <v>44075</v>
      </c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  <c r="BY34" s="153"/>
      <c r="BZ34" s="153"/>
      <c r="CA34" s="153"/>
      <c r="CB34" s="153"/>
      <c r="CC34" s="153"/>
      <c r="CD34" s="153"/>
      <c r="CE34" s="153"/>
      <c r="CF34" s="153"/>
      <c r="CG34" s="153"/>
      <c r="CH34" s="153"/>
      <c r="CI34" s="153"/>
      <c r="CJ34" s="153"/>
      <c r="CK34" s="153"/>
      <c r="CL34" s="153"/>
      <c r="CM34" s="153"/>
      <c r="CN34" s="153"/>
      <c r="CO34" s="153"/>
      <c r="CP34" s="153"/>
      <c r="CQ34" s="153"/>
      <c r="CR34" s="153"/>
      <c r="CS34" s="153"/>
      <c r="CT34" s="153"/>
      <c r="CU34" s="153"/>
      <c r="CV34" s="153"/>
      <c r="CW34" s="153"/>
      <c r="CX34" s="153"/>
      <c r="CY34" s="153"/>
      <c r="CZ34" s="153"/>
      <c r="DA34" s="153"/>
      <c r="DB34" s="153"/>
      <c r="DC34" s="153"/>
      <c r="DD34" s="153"/>
      <c r="DE34" s="153"/>
      <c r="DF34" s="153"/>
      <c r="DG34" s="153"/>
      <c r="DH34" s="153"/>
      <c r="DI34" s="153"/>
      <c r="DJ34" s="153"/>
      <c r="DK34" s="153"/>
      <c r="DL34" s="153"/>
      <c r="DM34" s="153"/>
      <c r="DN34" s="153"/>
      <c r="DO34" s="153"/>
      <c r="DP34" s="153"/>
      <c r="DQ34" s="153"/>
      <c r="DR34" s="153"/>
      <c r="DS34" s="153"/>
      <c r="DT34" s="153"/>
    </row>
    <row r="35" spans="1:124" x14ac:dyDescent="0.25">
      <c r="A35" s="17">
        <v>44105</v>
      </c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  <c r="Z35" s="153"/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3"/>
      <c r="BG35" s="153"/>
      <c r="BH35" s="153"/>
      <c r="BI35" s="153"/>
      <c r="BJ35" s="153"/>
      <c r="BK35" s="153"/>
      <c r="BL35" s="153"/>
      <c r="BM35" s="153"/>
      <c r="BN35" s="153"/>
      <c r="BO35" s="153"/>
      <c r="BP35" s="153"/>
      <c r="BQ35" s="153"/>
      <c r="BR35" s="153"/>
      <c r="BS35" s="153"/>
      <c r="BT35" s="153"/>
      <c r="BU35" s="153"/>
      <c r="BV35" s="153"/>
      <c r="BW35" s="153"/>
      <c r="BX35" s="153"/>
      <c r="BY35" s="153"/>
      <c r="BZ35" s="153"/>
      <c r="CA35" s="153"/>
      <c r="CB35" s="153"/>
      <c r="CC35" s="153"/>
      <c r="CD35" s="153"/>
      <c r="CE35" s="153"/>
      <c r="CF35" s="153"/>
      <c r="CG35" s="153"/>
      <c r="CH35" s="153"/>
      <c r="CI35" s="153"/>
      <c r="CJ35" s="153"/>
      <c r="CK35" s="153"/>
      <c r="CL35" s="153"/>
      <c r="CM35" s="153"/>
      <c r="CN35" s="153"/>
      <c r="CO35" s="153"/>
      <c r="CP35" s="153"/>
      <c r="CQ35" s="153"/>
      <c r="CR35" s="153"/>
      <c r="CS35" s="153"/>
      <c r="CT35" s="153"/>
      <c r="CU35" s="153"/>
      <c r="CV35" s="153"/>
      <c r="CW35" s="153"/>
      <c r="CX35" s="153"/>
      <c r="CY35" s="153"/>
      <c r="CZ35" s="153"/>
      <c r="DA35" s="153"/>
      <c r="DB35" s="153"/>
      <c r="DC35" s="153"/>
      <c r="DD35" s="153"/>
      <c r="DE35" s="153"/>
      <c r="DF35" s="153"/>
      <c r="DG35" s="153"/>
      <c r="DH35" s="153"/>
      <c r="DI35" s="153"/>
      <c r="DJ35" s="153"/>
      <c r="DK35" s="153"/>
      <c r="DL35" s="153"/>
      <c r="DM35" s="153"/>
      <c r="DN35" s="153"/>
      <c r="DO35" s="153"/>
      <c r="DP35" s="153"/>
      <c r="DQ35" s="153"/>
      <c r="DR35" s="153"/>
      <c r="DS35" s="153"/>
      <c r="DT35" s="153"/>
    </row>
    <row r="36" spans="1:124" x14ac:dyDescent="0.25">
      <c r="A36" s="17">
        <v>44136</v>
      </c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  <c r="BY36" s="153"/>
      <c r="BZ36" s="153"/>
      <c r="CA36" s="153"/>
      <c r="CB36" s="153"/>
      <c r="CC36" s="153"/>
      <c r="CD36" s="153"/>
      <c r="CE36" s="153"/>
      <c r="CF36" s="153"/>
      <c r="CG36" s="153"/>
      <c r="CH36" s="153"/>
      <c r="CI36" s="153"/>
      <c r="CJ36" s="153"/>
      <c r="CK36" s="153"/>
      <c r="CL36" s="153"/>
      <c r="CM36" s="153"/>
      <c r="CN36" s="153"/>
      <c r="CO36" s="153"/>
      <c r="CP36" s="153"/>
      <c r="CQ36" s="153"/>
      <c r="CR36" s="153"/>
      <c r="CS36" s="153"/>
      <c r="CT36" s="153"/>
      <c r="CU36" s="153"/>
      <c r="CV36" s="153"/>
      <c r="CW36" s="153"/>
      <c r="CX36" s="153"/>
      <c r="CY36" s="153"/>
      <c r="CZ36" s="153"/>
      <c r="DA36" s="153"/>
      <c r="DB36" s="153"/>
      <c r="DC36" s="153"/>
      <c r="DD36" s="153"/>
      <c r="DE36" s="153"/>
      <c r="DF36" s="153"/>
      <c r="DG36" s="153"/>
      <c r="DH36" s="153"/>
      <c r="DI36" s="153"/>
      <c r="DJ36" s="153"/>
      <c r="DK36" s="153"/>
      <c r="DL36" s="153"/>
      <c r="DM36" s="153"/>
      <c r="DN36" s="153"/>
      <c r="DO36" s="153"/>
      <c r="DP36" s="153"/>
      <c r="DQ36" s="153"/>
      <c r="DR36" s="153"/>
      <c r="DS36" s="153"/>
      <c r="DT36" s="153"/>
    </row>
    <row r="37" spans="1:124" x14ac:dyDescent="0.25">
      <c r="A37" s="17">
        <v>44166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  <c r="BY37" s="153"/>
      <c r="BZ37" s="153"/>
      <c r="CA37" s="153"/>
      <c r="CB37" s="153"/>
      <c r="CC37" s="153"/>
      <c r="CD37" s="153"/>
      <c r="CE37" s="153"/>
      <c r="CF37" s="153"/>
      <c r="CG37" s="153"/>
      <c r="CH37" s="153"/>
      <c r="CI37" s="153"/>
      <c r="CJ37" s="153"/>
      <c r="CK37" s="153"/>
      <c r="CL37" s="153"/>
      <c r="CM37" s="153"/>
      <c r="CN37" s="153"/>
      <c r="CO37" s="153"/>
      <c r="CP37" s="153"/>
      <c r="CQ37" s="153"/>
      <c r="CR37" s="153"/>
      <c r="CS37" s="153"/>
      <c r="CT37" s="153"/>
      <c r="CU37" s="153"/>
      <c r="CV37" s="153"/>
      <c r="CW37" s="153"/>
      <c r="CX37" s="153"/>
      <c r="CY37" s="153"/>
      <c r="CZ37" s="153"/>
      <c r="DA37" s="153"/>
      <c r="DB37" s="153"/>
      <c r="DC37" s="153"/>
      <c r="DD37" s="153"/>
      <c r="DE37" s="153"/>
      <c r="DF37" s="153"/>
      <c r="DG37" s="153"/>
      <c r="DH37" s="153"/>
      <c r="DI37" s="153"/>
      <c r="DJ37" s="153"/>
      <c r="DK37" s="153"/>
      <c r="DL37" s="153"/>
      <c r="DM37" s="153"/>
      <c r="DN37" s="153"/>
      <c r="DO37" s="153"/>
      <c r="DP37" s="153"/>
      <c r="DQ37" s="153"/>
      <c r="DR37" s="153"/>
      <c r="DS37" s="153"/>
      <c r="DT37" s="153"/>
    </row>
    <row r="38" spans="1:124" x14ac:dyDescent="0.25">
      <c r="A38" s="17">
        <v>44197</v>
      </c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  <c r="BM38" s="153"/>
      <c r="BN38" s="153"/>
      <c r="BO38" s="153"/>
      <c r="BP38" s="153"/>
      <c r="BQ38" s="153"/>
      <c r="BR38" s="153"/>
      <c r="BS38" s="153"/>
      <c r="BT38" s="153"/>
      <c r="BU38" s="153"/>
      <c r="BV38" s="153"/>
      <c r="BW38" s="153"/>
      <c r="BX38" s="153"/>
      <c r="BY38" s="153"/>
      <c r="BZ38" s="153"/>
      <c r="CA38" s="153"/>
      <c r="CB38" s="153"/>
      <c r="CC38" s="153"/>
      <c r="CD38" s="153"/>
      <c r="CE38" s="153"/>
      <c r="CF38" s="153"/>
      <c r="CG38" s="153"/>
      <c r="CH38" s="153"/>
      <c r="CI38" s="153"/>
      <c r="CJ38" s="153"/>
      <c r="CK38" s="153"/>
      <c r="CL38" s="153"/>
      <c r="CM38" s="153"/>
      <c r="CN38" s="153"/>
      <c r="CO38" s="153"/>
      <c r="CP38" s="153"/>
      <c r="CQ38" s="153"/>
      <c r="CR38" s="153"/>
      <c r="CS38" s="153"/>
      <c r="CT38" s="153"/>
      <c r="CU38" s="153"/>
      <c r="CV38" s="153"/>
      <c r="CW38" s="153"/>
      <c r="CX38" s="153"/>
      <c r="CY38" s="153"/>
      <c r="CZ38" s="153"/>
      <c r="DA38" s="153"/>
      <c r="DB38" s="153"/>
      <c r="DC38" s="153"/>
      <c r="DD38" s="153"/>
      <c r="DE38" s="153"/>
      <c r="DF38" s="153"/>
      <c r="DG38" s="153"/>
      <c r="DH38" s="153"/>
      <c r="DI38" s="153"/>
      <c r="DJ38" s="153"/>
      <c r="DK38" s="153"/>
      <c r="DL38" s="153"/>
      <c r="DM38" s="153"/>
      <c r="DN38" s="153"/>
      <c r="DO38" s="153"/>
      <c r="DP38" s="153"/>
      <c r="DQ38" s="153"/>
      <c r="DR38" s="153"/>
      <c r="DS38" s="153"/>
      <c r="DT38" s="153"/>
    </row>
    <row r="39" spans="1:124" x14ac:dyDescent="0.25">
      <c r="A39" s="17">
        <v>44228</v>
      </c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3"/>
      <c r="BG39" s="153"/>
      <c r="BH39" s="153"/>
      <c r="BI39" s="153"/>
      <c r="BJ39" s="153"/>
      <c r="BK39" s="153"/>
      <c r="BL39" s="153"/>
      <c r="BM39" s="153"/>
      <c r="BN39" s="153"/>
      <c r="BO39" s="153"/>
      <c r="BP39" s="153"/>
      <c r="BQ39" s="153"/>
      <c r="BR39" s="153"/>
      <c r="BS39" s="153"/>
      <c r="BT39" s="153"/>
      <c r="BU39" s="153"/>
      <c r="BV39" s="153"/>
      <c r="BW39" s="153"/>
      <c r="BX39" s="153"/>
      <c r="BY39" s="153"/>
      <c r="BZ39" s="153"/>
      <c r="CA39" s="153"/>
      <c r="CB39" s="153"/>
      <c r="CC39" s="153"/>
      <c r="CD39" s="153"/>
      <c r="CE39" s="153"/>
      <c r="CF39" s="153"/>
      <c r="CG39" s="153"/>
      <c r="CH39" s="153"/>
      <c r="CI39" s="153"/>
      <c r="CJ39" s="153"/>
      <c r="CK39" s="153"/>
      <c r="CL39" s="153"/>
      <c r="CM39" s="153"/>
      <c r="CN39" s="153"/>
      <c r="CO39" s="153"/>
      <c r="CP39" s="153"/>
      <c r="CQ39" s="153"/>
      <c r="CR39" s="153"/>
      <c r="CS39" s="153"/>
      <c r="CT39" s="153"/>
      <c r="CU39" s="153"/>
      <c r="CV39" s="153"/>
      <c r="CW39" s="153"/>
      <c r="CX39" s="153"/>
      <c r="CY39" s="153"/>
      <c r="CZ39" s="153"/>
      <c r="DA39" s="153"/>
      <c r="DB39" s="153"/>
      <c r="DC39" s="153"/>
      <c r="DD39" s="153"/>
      <c r="DE39" s="153"/>
      <c r="DF39" s="153"/>
      <c r="DG39" s="153"/>
      <c r="DH39" s="153"/>
      <c r="DI39" s="153"/>
      <c r="DJ39" s="153"/>
      <c r="DK39" s="153"/>
      <c r="DL39" s="153"/>
      <c r="DM39" s="153"/>
      <c r="DN39" s="153"/>
      <c r="DO39" s="153"/>
      <c r="DP39" s="153"/>
      <c r="DQ39" s="153"/>
      <c r="DR39" s="153"/>
      <c r="DS39" s="153"/>
      <c r="DT39" s="153"/>
    </row>
    <row r="40" spans="1:124" x14ac:dyDescent="0.25">
      <c r="A40" s="17">
        <v>44256</v>
      </c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3"/>
      <c r="BG40" s="153"/>
      <c r="BH40" s="153"/>
      <c r="BI40" s="153"/>
      <c r="BJ40" s="153"/>
      <c r="BK40" s="153"/>
      <c r="BL40" s="153"/>
      <c r="BM40" s="153"/>
      <c r="BN40" s="153"/>
      <c r="BO40" s="153"/>
      <c r="BP40" s="153"/>
      <c r="BQ40" s="153"/>
      <c r="BR40" s="153"/>
      <c r="BS40" s="153"/>
      <c r="BT40" s="153"/>
      <c r="BU40" s="153"/>
      <c r="BV40" s="153"/>
      <c r="BW40" s="153"/>
      <c r="BX40" s="153"/>
      <c r="BY40" s="153"/>
      <c r="BZ40" s="153"/>
      <c r="CA40" s="153"/>
      <c r="CB40" s="153"/>
      <c r="CC40" s="153"/>
      <c r="CD40" s="153"/>
      <c r="CE40" s="153"/>
      <c r="CF40" s="153"/>
      <c r="CG40" s="153"/>
      <c r="CH40" s="153"/>
      <c r="CI40" s="153"/>
      <c r="CJ40" s="153"/>
      <c r="CK40" s="153"/>
      <c r="CL40" s="153"/>
      <c r="CM40" s="153"/>
      <c r="CN40" s="153"/>
      <c r="CO40" s="153"/>
      <c r="CP40" s="153"/>
      <c r="CQ40" s="153"/>
      <c r="CR40" s="153"/>
      <c r="CS40" s="153"/>
      <c r="CT40" s="153"/>
      <c r="CU40" s="153"/>
      <c r="CV40" s="153"/>
      <c r="CW40" s="153"/>
      <c r="CX40" s="153"/>
      <c r="CY40" s="153"/>
      <c r="CZ40" s="153"/>
      <c r="DA40" s="153"/>
      <c r="DB40" s="153"/>
      <c r="DC40" s="153"/>
      <c r="DD40" s="153"/>
      <c r="DE40" s="153"/>
      <c r="DF40" s="153"/>
      <c r="DG40" s="153"/>
      <c r="DH40" s="153"/>
      <c r="DI40" s="153"/>
      <c r="DJ40" s="153"/>
      <c r="DK40" s="153"/>
      <c r="DL40" s="153"/>
      <c r="DM40" s="153"/>
      <c r="DN40" s="153"/>
      <c r="DO40" s="153"/>
      <c r="DP40" s="153"/>
      <c r="DQ40" s="153"/>
      <c r="DR40" s="153"/>
      <c r="DS40" s="153"/>
      <c r="DT40" s="153"/>
    </row>
    <row r="41" spans="1:124" x14ac:dyDescent="0.25">
      <c r="A41" s="17">
        <v>44287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  <c r="BX41" s="153"/>
      <c r="BY41" s="153"/>
      <c r="BZ41" s="153"/>
      <c r="CA41" s="153"/>
      <c r="CB41" s="153"/>
      <c r="CC41" s="153"/>
      <c r="CD41" s="153"/>
      <c r="CE41" s="153"/>
      <c r="CF41" s="153"/>
      <c r="CG41" s="153"/>
      <c r="CH41" s="153"/>
      <c r="CI41" s="153"/>
      <c r="CJ41" s="153"/>
      <c r="CK41" s="153"/>
      <c r="CL41" s="153"/>
      <c r="CM41" s="153"/>
      <c r="CN41" s="153"/>
      <c r="CO41" s="153"/>
      <c r="CP41" s="153"/>
      <c r="CQ41" s="153"/>
      <c r="CR41" s="153"/>
      <c r="CS41" s="153"/>
      <c r="CT41" s="153"/>
      <c r="CU41" s="153"/>
      <c r="CV41" s="153"/>
      <c r="CW41" s="153"/>
      <c r="CX41" s="153"/>
      <c r="CY41" s="153"/>
      <c r="CZ41" s="153"/>
      <c r="DA41" s="153"/>
      <c r="DB41" s="153"/>
      <c r="DC41" s="153"/>
      <c r="DD41" s="153"/>
      <c r="DE41" s="153"/>
      <c r="DF41" s="153"/>
      <c r="DG41" s="153"/>
      <c r="DH41" s="153"/>
      <c r="DI41" s="153"/>
      <c r="DJ41" s="153"/>
      <c r="DK41" s="153"/>
      <c r="DL41" s="153"/>
      <c r="DM41" s="153"/>
      <c r="DN41" s="153"/>
      <c r="DO41" s="153"/>
      <c r="DP41" s="153"/>
      <c r="DQ41" s="153"/>
      <c r="DR41" s="153"/>
      <c r="DS41" s="153"/>
      <c r="DT41" s="153"/>
    </row>
    <row r="42" spans="1:124" x14ac:dyDescent="0.25">
      <c r="A42" s="17">
        <v>44317</v>
      </c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153"/>
      <c r="BN42" s="153"/>
      <c r="BO42" s="153"/>
      <c r="BP42" s="153"/>
      <c r="BQ42" s="153"/>
      <c r="BR42" s="153"/>
      <c r="BS42" s="153"/>
      <c r="BT42" s="153"/>
      <c r="BU42" s="153"/>
      <c r="BV42" s="153"/>
      <c r="BW42" s="153"/>
      <c r="BX42" s="153"/>
      <c r="BY42" s="153"/>
      <c r="BZ42" s="153"/>
      <c r="CA42" s="153"/>
      <c r="CB42" s="153"/>
      <c r="CC42" s="153"/>
      <c r="CD42" s="153"/>
      <c r="CE42" s="153"/>
      <c r="CF42" s="153"/>
      <c r="CG42" s="153"/>
      <c r="CH42" s="153"/>
      <c r="CI42" s="153"/>
      <c r="CJ42" s="153"/>
      <c r="CK42" s="153"/>
      <c r="CL42" s="153"/>
      <c r="CM42" s="153"/>
      <c r="CN42" s="153"/>
      <c r="CO42" s="153"/>
      <c r="CP42" s="153"/>
      <c r="CQ42" s="153"/>
      <c r="CR42" s="153"/>
      <c r="CS42" s="153"/>
      <c r="CT42" s="153"/>
      <c r="CU42" s="153"/>
      <c r="CV42" s="153"/>
      <c r="CW42" s="153"/>
      <c r="CX42" s="153"/>
      <c r="CY42" s="153"/>
      <c r="CZ42" s="153"/>
      <c r="DA42" s="153"/>
      <c r="DB42" s="153"/>
      <c r="DC42" s="153"/>
      <c r="DD42" s="153"/>
      <c r="DE42" s="153"/>
      <c r="DF42" s="153"/>
      <c r="DG42" s="153"/>
      <c r="DH42" s="153"/>
      <c r="DI42" s="153"/>
      <c r="DJ42" s="153"/>
      <c r="DK42" s="153"/>
      <c r="DL42" s="153"/>
      <c r="DM42" s="153"/>
      <c r="DN42" s="153"/>
      <c r="DO42" s="153"/>
      <c r="DP42" s="153"/>
      <c r="DQ42" s="153"/>
      <c r="DR42" s="153"/>
      <c r="DS42" s="153"/>
      <c r="DT42" s="153"/>
    </row>
    <row r="43" spans="1:124" x14ac:dyDescent="0.25">
      <c r="A43" s="17">
        <v>44348</v>
      </c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  <c r="AD43" s="153"/>
      <c r="AE43" s="153"/>
      <c r="AF43" s="153"/>
      <c r="AG43" s="153"/>
      <c r="AH43" s="153"/>
      <c r="AI43" s="153"/>
      <c r="AJ43" s="153"/>
      <c r="AK43" s="153"/>
      <c r="AL43" s="153"/>
      <c r="AM43" s="153"/>
      <c r="AN43" s="153"/>
      <c r="AO43" s="153"/>
      <c r="AP43" s="153"/>
      <c r="AQ43" s="153"/>
      <c r="AR43" s="153"/>
      <c r="AS43" s="153"/>
      <c r="AT43" s="153"/>
      <c r="AU43" s="153"/>
      <c r="AV43" s="153"/>
      <c r="AW43" s="153"/>
      <c r="AX43" s="153"/>
      <c r="AY43" s="153"/>
      <c r="AZ43" s="153"/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153"/>
      <c r="BN43" s="153"/>
      <c r="BO43" s="153"/>
      <c r="BP43" s="153"/>
      <c r="BQ43" s="153"/>
      <c r="BR43" s="153"/>
      <c r="BS43" s="153"/>
      <c r="BT43" s="153"/>
      <c r="BU43" s="153"/>
      <c r="BV43" s="153"/>
      <c r="BW43" s="153"/>
      <c r="BX43" s="153"/>
      <c r="BY43" s="153"/>
      <c r="BZ43" s="153"/>
      <c r="CA43" s="153"/>
      <c r="CB43" s="153"/>
      <c r="CC43" s="153"/>
      <c r="CD43" s="153"/>
      <c r="CE43" s="153"/>
      <c r="CF43" s="153"/>
      <c r="CG43" s="153"/>
      <c r="CH43" s="153"/>
      <c r="CI43" s="153"/>
      <c r="CJ43" s="153"/>
      <c r="CK43" s="153"/>
      <c r="CL43" s="153"/>
      <c r="CM43" s="153"/>
      <c r="CN43" s="153"/>
      <c r="CO43" s="153"/>
      <c r="CP43" s="153"/>
      <c r="CQ43" s="153"/>
      <c r="CR43" s="153"/>
      <c r="CS43" s="153"/>
      <c r="CT43" s="153"/>
      <c r="CU43" s="153"/>
      <c r="CV43" s="153"/>
      <c r="CW43" s="153"/>
      <c r="CX43" s="153"/>
      <c r="CY43" s="153"/>
      <c r="CZ43" s="153"/>
      <c r="DA43" s="153"/>
      <c r="DB43" s="153"/>
      <c r="DC43" s="153"/>
      <c r="DD43" s="153"/>
      <c r="DE43" s="153"/>
      <c r="DF43" s="153"/>
      <c r="DG43" s="153"/>
      <c r="DH43" s="153"/>
      <c r="DI43" s="153"/>
      <c r="DJ43" s="153"/>
      <c r="DK43" s="153"/>
      <c r="DL43" s="153"/>
      <c r="DM43" s="153"/>
      <c r="DN43" s="153"/>
      <c r="DO43" s="153"/>
      <c r="DP43" s="153"/>
      <c r="DQ43" s="153"/>
      <c r="DR43" s="153"/>
      <c r="DS43" s="153"/>
      <c r="DT43" s="153"/>
    </row>
    <row r="44" spans="1:124" x14ac:dyDescent="0.25">
      <c r="A44" s="17">
        <v>44378</v>
      </c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  <c r="BG44" s="153"/>
      <c r="BH44" s="153"/>
      <c r="BI44" s="153"/>
      <c r="BJ44" s="153"/>
      <c r="BK44" s="153"/>
      <c r="BL44" s="153"/>
      <c r="BM44" s="153"/>
      <c r="BN44" s="153"/>
      <c r="BO44" s="153"/>
      <c r="BP44" s="153"/>
      <c r="BQ44" s="153"/>
      <c r="BR44" s="153"/>
      <c r="BS44" s="153"/>
      <c r="BT44" s="153"/>
      <c r="BU44" s="153"/>
      <c r="BV44" s="153"/>
      <c r="BW44" s="153"/>
      <c r="BX44" s="153"/>
      <c r="BY44" s="153"/>
      <c r="BZ44" s="153"/>
      <c r="CA44" s="153"/>
      <c r="CB44" s="153"/>
      <c r="CC44" s="153"/>
      <c r="CD44" s="153"/>
      <c r="CE44" s="153"/>
      <c r="CF44" s="153"/>
      <c r="CG44" s="153"/>
      <c r="CH44" s="153"/>
      <c r="CI44" s="153"/>
      <c r="CJ44" s="153"/>
      <c r="CK44" s="153"/>
      <c r="CL44" s="153"/>
      <c r="CM44" s="153"/>
      <c r="CN44" s="153"/>
      <c r="CO44" s="153"/>
      <c r="CP44" s="153"/>
      <c r="CQ44" s="153"/>
      <c r="CR44" s="153"/>
      <c r="CS44" s="153"/>
      <c r="CT44" s="153"/>
      <c r="CU44" s="153"/>
      <c r="CV44" s="153"/>
      <c r="CW44" s="153"/>
      <c r="CX44" s="153"/>
      <c r="CY44" s="153"/>
      <c r="CZ44" s="153"/>
      <c r="DA44" s="153"/>
      <c r="DB44" s="153"/>
      <c r="DC44" s="153"/>
      <c r="DD44" s="153"/>
      <c r="DE44" s="153"/>
      <c r="DF44" s="153"/>
      <c r="DG44" s="153"/>
      <c r="DH44" s="153"/>
      <c r="DI44" s="153"/>
      <c r="DJ44" s="153"/>
      <c r="DK44" s="153"/>
      <c r="DL44" s="153"/>
      <c r="DM44" s="153"/>
      <c r="DN44" s="153"/>
      <c r="DO44" s="153"/>
      <c r="DP44" s="153"/>
      <c r="DQ44" s="153"/>
      <c r="DR44" s="153"/>
      <c r="DS44" s="153"/>
      <c r="DT44" s="153"/>
    </row>
    <row r="45" spans="1:124" x14ac:dyDescent="0.25">
      <c r="A45" s="17">
        <v>44409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  <c r="BM45" s="153"/>
      <c r="BN45" s="153"/>
      <c r="BO45" s="153"/>
      <c r="BP45" s="153"/>
      <c r="BQ45" s="153"/>
      <c r="BR45" s="153"/>
      <c r="BS45" s="153"/>
      <c r="BT45" s="153"/>
      <c r="BU45" s="153"/>
      <c r="BV45" s="153"/>
      <c r="BW45" s="153"/>
      <c r="BX45" s="153"/>
      <c r="BY45" s="153"/>
      <c r="BZ45" s="153"/>
      <c r="CA45" s="153"/>
      <c r="CB45" s="153"/>
      <c r="CC45" s="153"/>
      <c r="CD45" s="153"/>
      <c r="CE45" s="153"/>
      <c r="CF45" s="153"/>
      <c r="CG45" s="153"/>
      <c r="CH45" s="153"/>
      <c r="CI45" s="153"/>
      <c r="CJ45" s="153"/>
      <c r="CK45" s="153"/>
      <c r="CL45" s="153"/>
      <c r="CM45" s="153"/>
      <c r="CN45" s="153"/>
      <c r="CO45" s="153"/>
      <c r="CP45" s="153"/>
      <c r="CQ45" s="153"/>
      <c r="CR45" s="153"/>
      <c r="CS45" s="153"/>
      <c r="CT45" s="153"/>
      <c r="CU45" s="153"/>
      <c r="CV45" s="153"/>
      <c r="CW45" s="153"/>
      <c r="CX45" s="153"/>
      <c r="CY45" s="153"/>
      <c r="CZ45" s="153"/>
      <c r="DA45" s="153"/>
      <c r="DB45" s="153"/>
      <c r="DC45" s="153"/>
      <c r="DD45" s="153"/>
      <c r="DE45" s="153"/>
      <c r="DF45" s="153"/>
      <c r="DG45" s="153"/>
      <c r="DH45" s="153"/>
      <c r="DI45" s="153"/>
      <c r="DJ45" s="153"/>
      <c r="DK45" s="153"/>
      <c r="DL45" s="153"/>
      <c r="DM45" s="153"/>
      <c r="DN45" s="153"/>
      <c r="DO45" s="153"/>
      <c r="DP45" s="153"/>
      <c r="DQ45" s="153"/>
      <c r="DR45" s="153"/>
      <c r="DS45" s="153"/>
      <c r="DT45" s="153"/>
    </row>
    <row r="46" spans="1:124" x14ac:dyDescent="0.25">
      <c r="A46" s="17">
        <v>44440</v>
      </c>
      <c r="B46" s="153"/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3"/>
      <c r="N46" s="153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  <c r="BM46" s="153"/>
      <c r="BN46" s="153"/>
      <c r="BO46" s="153"/>
      <c r="BP46" s="153"/>
      <c r="BQ46" s="153"/>
      <c r="BR46" s="153"/>
      <c r="BS46" s="153"/>
      <c r="BT46" s="153"/>
      <c r="BU46" s="153"/>
      <c r="BV46" s="153"/>
      <c r="BW46" s="153"/>
      <c r="BX46" s="153"/>
      <c r="BY46" s="153"/>
      <c r="BZ46" s="153"/>
      <c r="CA46" s="153"/>
      <c r="CB46" s="153"/>
      <c r="CC46" s="153"/>
      <c r="CD46" s="153"/>
      <c r="CE46" s="153"/>
      <c r="CF46" s="153"/>
      <c r="CG46" s="153"/>
      <c r="CH46" s="153"/>
      <c r="CI46" s="153"/>
      <c r="CJ46" s="153"/>
      <c r="CK46" s="153"/>
      <c r="CL46" s="153"/>
      <c r="CM46" s="153"/>
      <c r="CN46" s="153"/>
      <c r="CO46" s="153"/>
      <c r="CP46" s="153"/>
      <c r="CQ46" s="153"/>
      <c r="CR46" s="153"/>
      <c r="CS46" s="153"/>
      <c r="CT46" s="153"/>
      <c r="CU46" s="153"/>
      <c r="CV46" s="153"/>
      <c r="CW46" s="153"/>
      <c r="CX46" s="153"/>
      <c r="CY46" s="153"/>
      <c r="CZ46" s="153"/>
      <c r="DA46" s="153"/>
      <c r="DB46" s="153"/>
      <c r="DC46" s="153"/>
      <c r="DD46" s="153"/>
      <c r="DE46" s="153"/>
      <c r="DF46" s="153"/>
      <c r="DG46" s="153"/>
      <c r="DH46" s="153"/>
      <c r="DI46" s="153"/>
      <c r="DJ46" s="153"/>
      <c r="DK46" s="153"/>
      <c r="DL46" s="153"/>
      <c r="DM46" s="153"/>
      <c r="DN46" s="153"/>
      <c r="DO46" s="153"/>
      <c r="DP46" s="153"/>
      <c r="DQ46" s="153"/>
      <c r="DR46" s="153"/>
      <c r="DS46" s="153"/>
      <c r="DT46" s="153"/>
    </row>
    <row r="47" spans="1:124" x14ac:dyDescent="0.25">
      <c r="A47" s="17">
        <v>44470</v>
      </c>
      <c r="B47" s="153"/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3"/>
      <c r="N47" s="153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  <c r="AA47" s="153"/>
      <c r="AB47" s="153"/>
      <c r="AC47" s="153"/>
      <c r="AD47" s="153"/>
      <c r="AE47" s="153"/>
      <c r="AF47" s="153"/>
      <c r="AG47" s="153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3"/>
      <c r="BF47" s="153"/>
      <c r="BG47" s="153"/>
      <c r="BH47" s="153"/>
      <c r="BI47" s="153"/>
      <c r="BJ47" s="153"/>
      <c r="BK47" s="153"/>
      <c r="BL47" s="153"/>
      <c r="BM47" s="153"/>
      <c r="BN47" s="153"/>
      <c r="BO47" s="153"/>
      <c r="BP47" s="153"/>
      <c r="BQ47" s="153"/>
      <c r="BR47" s="153"/>
      <c r="BS47" s="153"/>
      <c r="BT47" s="153"/>
      <c r="BU47" s="153"/>
      <c r="BV47" s="153"/>
      <c r="BW47" s="153"/>
      <c r="BX47" s="153"/>
      <c r="BY47" s="153"/>
      <c r="BZ47" s="153"/>
      <c r="CA47" s="153"/>
      <c r="CB47" s="153"/>
      <c r="CC47" s="153"/>
      <c r="CD47" s="153"/>
      <c r="CE47" s="153"/>
      <c r="CF47" s="153"/>
      <c r="CG47" s="153"/>
      <c r="CH47" s="153"/>
      <c r="CI47" s="153"/>
      <c r="CJ47" s="153"/>
      <c r="CK47" s="153"/>
      <c r="CL47" s="153"/>
      <c r="CM47" s="153"/>
      <c r="CN47" s="153"/>
      <c r="CO47" s="153"/>
      <c r="CP47" s="153"/>
      <c r="CQ47" s="153"/>
      <c r="CR47" s="153"/>
      <c r="CS47" s="153"/>
      <c r="CT47" s="153"/>
      <c r="CU47" s="153"/>
      <c r="CV47" s="153"/>
      <c r="CW47" s="153"/>
      <c r="CX47" s="153"/>
      <c r="CY47" s="153"/>
      <c r="CZ47" s="153"/>
      <c r="DA47" s="153"/>
      <c r="DB47" s="153"/>
      <c r="DC47" s="153"/>
      <c r="DD47" s="153"/>
      <c r="DE47" s="153"/>
      <c r="DF47" s="153"/>
      <c r="DG47" s="153"/>
      <c r="DH47" s="153"/>
      <c r="DI47" s="153"/>
      <c r="DJ47" s="153"/>
      <c r="DK47" s="153"/>
      <c r="DL47" s="153"/>
      <c r="DM47" s="153"/>
      <c r="DN47" s="153"/>
      <c r="DO47" s="153"/>
      <c r="DP47" s="153"/>
      <c r="DQ47" s="153"/>
      <c r="DR47" s="153"/>
      <c r="DS47" s="153"/>
      <c r="DT47" s="153"/>
    </row>
    <row r="48" spans="1:124" x14ac:dyDescent="0.25">
      <c r="A48" s="17">
        <v>44501</v>
      </c>
      <c r="B48" s="153"/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3"/>
      <c r="N48" s="153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  <c r="AA48" s="153"/>
      <c r="AB48" s="153"/>
      <c r="AC48" s="153"/>
      <c r="AD48" s="153"/>
      <c r="AE48" s="153"/>
      <c r="AF48" s="153"/>
      <c r="AG48" s="153"/>
      <c r="AH48" s="153"/>
      <c r="AI48" s="153"/>
      <c r="AJ48" s="153"/>
      <c r="AK48" s="153"/>
      <c r="AL48" s="153"/>
      <c r="AM48" s="153"/>
      <c r="AN48" s="153"/>
      <c r="AO48" s="153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3"/>
      <c r="BF48" s="153"/>
      <c r="BG48" s="153"/>
      <c r="BH48" s="153"/>
      <c r="BI48" s="153"/>
      <c r="BJ48" s="153"/>
      <c r="BK48" s="153"/>
      <c r="BL48" s="153"/>
      <c r="BM48" s="153"/>
      <c r="BN48" s="153"/>
      <c r="BO48" s="153"/>
      <c r="BP48" s="153"/>
      <c r="BQ48" s="153"/>
      <c r="BR48" s="153"/>
      <c r="BS48" s="153"/>
      <c r="BT48" s="153"/>
      <c r="BU48" s="153"/>
      <c r="BV48" s="153"/>
      <c r="BW48" s="153"/>
      <c r="BX48" s="153"/>
      <c r="BY48" s="153"/>
      <c r="BZ48" s="153"/>
      <c r="CA48" s="153"/>
      <c r="CB48" s="153"/>
      <c r="CC48" s="153"/>
      <c r="CD48" s="153"/>
      <c r="CE48" s="153"/>
      <c r="CF48" s="153"/>
      <c r="CG48" s="153"/>
      <c r="CH48" s="153"/>
      <c r="CI48" s="153"/>
      <c r="CJ48" s="153"/>
      <c r="CK48" s="153"/>
      <c r="CL48" s="153"/>
      <c r="CM48" s="153"/>
      <c r="CN48" s="153"/>
      <c r="CO48" s="153"/>
      <c r="CP48" s="153"/>
      <c r="CQ48" s="153"/>
      <c r="CR48" s="153"/>
      <c r="CS48" s="153"/>
      <c r="CT48" s="153"/>
      <c r="CU48" s="153"/>
      <c r="CV48" s="153"/>
      <c r="CW48" s="153"/>
      <c r="CX48" s="153"/>
      <c r="CY48" s="153"/>
      <c r="CZ48" s="153"/>
      <c r="DA48" s="153"/>
      <c r="DB48" s="153"/>
      <c r="DC48" s="153"/>
      <c r="DD48" s="153"/>
      <c r="DE48" s="153"/>
      <c r="DF48" s="153"/>
      <c r="DG48" s="153"/>
      <c r="DH48" s="153"/>
      <c r="DI48" s="153"/>
      <c r="DJ48" s="153"/>
      <c r="DK48" s="153"/>
      <c r="DL48" s="153"/>
      <c r="DM48" s="153"/>
      <c r="DN48" s="153"/>
      <c r="DO48" s="153"/>
      <c r="DP48" s="153"/>
      <c r="DQ48" s="153"/>
      <c r="DR48" s="153"/>
      <c r="DS48" s="153"/>
      <c r="DT48" s="153"/>
    </row>
    <row r="49" spans="1:124" x14ac:dyDescent="0.25">
      <c r="A49" s="17">
        <v>44531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  <c r="BM49" s="153"/>
      <c r="BN49" s="153"/>
      <c r="BO49" s="153"/>
      <c r="BP49" s="153"/>
      <c r="BQ49" s="153"/>
      <c r="BR49" s="153"/>
      <c r="BS49" s="153"/>
      <c r="BT49" s="153"/>
      <c r="BU49" s="153"/>
      <c r="BV49" s="153"/>
      <c r="BW49" s="153"/>
      <c r="BX49" s="153"/>
      <c r="BY49" s="153"/>
      <c r="BZ49" s="153"/>
      <c r="CA49" s="153"/>
      <c r="CB49" s="153"/>
      <c r="CC49" s="153"/>
      <c r="CD49" s="153"/>
      <c r="CE49" s="153"/>
      <c r="CF49" s="153"/>
      <c r="CG49" s="153"/>
      <c r="CH49" s="153"/>
      <c r="CI49" s="153"/>
      <c r="CJ49" s="153"/>
      <c r="CK49" s="153"/>
      <c r="CL49" s="153"/>
      <c r="CM49" s="153"/>
      <c r="CN49" s="153"/>
      <c r="CO49" s="153"/>
      <c r="CP49" s="153"/>
      <c r="CQ49" s="153"/>
      <c r="CR49" s="153"/>
      <c r="CS49" s="153"/>
      <c r="CT49" s="153"/>
      <c r="CU49" s="153"/>
      <c r="CV49" s="153"/>
      <c r="CW49" s="153"/>
      <c r="CX49" s="153"/>
      <c r="CY49" s="153"/>
      <c r="CZ49" s="153"/>
      <c r="DA49" s="153"/>
      <c r="DB49" s="153"/>
      <c r="DC49" s="153"/>
      <c r="DD49" s="153"/>
      <c r="DE49" s="153"/>
      <c r="DF49" s="153"/>
      <c r="DG49" s="153"/>
      <c r="DH49" s="153"/>
      <c r="DI49" s="153"/>
      <c r="DJ49" s="153"/>
      <c r="DK49" s="153"/>
      <c r="DL49" s="153"/>
      <c r="DM49" s="153"/>
      <c r="DN49" s="153"/>
      <c r="DO49" s="153"/>
      <c r="DP49" s="153"/>
      <c r="DQ49" s="153"/>
      <c r="DR49" s="153"/>
      <c r="DS49" s="153"/>
      <c r="DT49" s="153"/>
    </row>
    <row r="50" spans="1:124" x14ac:dyDescent="0.25">
      <c r="A50" s="17">
        <v>44562</v>
      </c>
      <c r="B50" s="153"/>
      <c r="C50" s="153"/>
      <c r="D50" s="153"/>
      <c r="E50" s="153"/>
      <c r="F50" s="153"/>
      <c r="G50" s="153"/>
      <c r="H50" s="153"/>
      <c r="I50" s="153"/>
      <c r="J50" s="153"/>
      <c r="K50" s="153"/>
      <c r="L50" s="153"/>
      <c r="M50" s="153"/>
      <c r="N50" s="153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  <c r="BM50" s="153"/>
      <c r="BN50" s="153"/>
      <c r="BO50" s="153"/>
      <c r="BP50" s="153"/>
      <c r="BQ50" s="153"/>
      <c r="BR50" s="153"/>
      <c r="BS50" s="153"/>
      <c r="BT50" s="153"/>
      <c r="BU50" s="153"/>
      <c r="BV50" s="153"/>
      <c r="BW50" s="153"/>
      <c r="BX50" s="153"/>
      <c r="BY50" s="153"/>
      <c r="BZ50" s="153"/>
      <c r="CA50" s="153"/>
      <c r="CB50" s="153"/>
      <c r="CC50" s="153"/>
      <c r="CD50" s="153"/>
      <c r="CE50" s="153"/>
      <c r="CF50" s="153"/>
      <c r="CG50" s="153"/>
      <c r="CH50" s="153"/>
      <c r="CI50" s="153"/>
      <c r="CJ50" s="153"/>
      <c r="CK50" s="153"/>
      <c r="CL50" s="153"/>
      <c r="CM50" s="153"/>
      <c r="CN50" s="153"/>
      <c r="CO50" s="153"/>
      <c r="CP50" s="153"/>
      <c r="CQ50" s="153"/>
      <c r="CR50" s="153"/>
      <c r="CS50" s="153"/>
      <c r="CT50" s="153"/>
      <c r="CU50" s="153"/>
      <c r="CV50" s="153"/>
      <c r="CW50" s="153"/>
      <c r="CX50" s="153"/>
      <c r="CY50" s="153"/>
      <c r="CZ50" s="153"/>
      <c r="DA50" s="153"/>
      <c r="DB50" s="153"/>
      <c r="DC50" s="153"/>
      <c r="DD50" s="153"/>
      <c r="DE50" s="153"/>
      <c r="DF50" s="153"/>
      <c r="DG50" s="153"/>
      <c r="DH50" s="153"/>
      <c r="DI50" s="153"/>
      <c r="DJ50" s="153"/>
      <c r="DK50" s="153"/>
      <c r="DL50" s="153"/>
      <c r="DM50" s="153"/>
      <c r="DN50" s="153"/>
      <c r="DO50" s="153"/>
      <c r="DP50" s="153"/>
      <c r="DQ50" s="153"/>
      <c r="DR50" s="153"/>
      <c r="DS50" s="153"/>
      <c r="DT50" s="153"/>
    </row>
    <row r="51" spans="1:124" x14ac:dyDescent="0.25">
      <c r="A51" s="17">
        <v>44593</v>
      </c>
      <c r="B51" s="153"/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153"/>
      <c r="N51" s="153"/>
      <c r="O51" s="153"/>
      <c r="P51" s="153"/>
      <c r="Q51" s="153"/>
      <c r="R51" s="153"/>
      <c r="S51" s="153"/>
      <c r="T51" s="153"/>
      <c r="U51" s="153"/>
      <c r="V51" s="153"/>
      <c r="W51" s="153"/>
      <c r="X51" s="153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53"/>
      <c r="BA51" s="153"/>
      <c r="BB51" s="153"/>
      <c r="BC51" s="153"/>
      <c r="BD51" s="153"/>
      <c r="BE51" s="153"/>
      <c r="BF51" s="153"/>
      <c r="BG51" s="153"/>
      <c r="BH51" s="153"/>
      <c r="BI51" s="153"/>
      <c r="BJ51" s="153"/>
      <c r="BK51" s="153"/>
      <c r="BL51" s="153"/>
      <c r="BM51" s="153"/>
      <c r="BN51" s="153"/>
      <c r="BO51" s="153"/>
      <c r="BP51" s="153"/>
      <c r="BQ51" s="153"/>
      <c r="BR51" s="153"/>
      <c r="BS51" s="153"/>
      <c r="BT51" s="153"/>
      <c r="BU51" s="153"/>
      <c r="BV51" s="153"/>
      <c r="BW51" s="153"/>
      <c r="BX51" s="153"/>
      <c r="BY51" s="153"/>
      <c r="BZ51" s="153"/>
      <c r="CA51" s="153"/>
      <c r="CB51" s="153"/>
      <c r="CC51" s="153"/>
      <c r="CD51" s="153"/>
      <c r="CE51" s="153"/>
      <c r="CF51" s="153"/>
      <c r="CG51" s="153"/>
      <c r="CH51" s="153"/>
      <c r="CI51" s="153"/>
      <c r="CJ51" s="153"/>
      <c r="CK51" s="153"/>
      <c r="CL51" s="153"/>
      <c r="CM51" s="153"/>
      <c r="CN51" s="153"/>
      <c r="CO51" s="153"/>
      <c r="CP51" s="153"/>
      <c r="CQ51" s="153"/>
      <c r="CR51" s="153"/>
      <c r="CS51" s="153"/>
      <c r="CT51" s="153"/>
      <c r="CU51" s="153"/>
      <c r="CV51" s="153"/>
      <c r="CW51" s="153"/>
      <c r="CX51" s="153"/>
      <c r="CY51" s="153"/>
      <c r="CZ51" s="153"/>
      <c r="DA51" s="153"/>
      <c r="DB51" s="153"/>
      <c r="DC51" s="153"/>
      <c r="DD51" s="153"/>
      <c r="DE51" s="153"/>
      <c r="DF51" s="153"/>
      <c r="DG51" s="153"/>
      <c r="DH51" s="153"/>
      <c r="DI51" s="153"/>
      <c r="DJ51" s="153"/>
      <c r="DK51" s="153"/>
      <c r="DL51" s="153"/>
      <c r="DM51" s="153"/>
      <c r="DN51" s="153"/>
      <c r="DO51" s="153"/>
      <c r="DP51" s="153"/>
      <c r="DQ51" s="153"/>
      <c r="DR51" s="153"/>
      <c r="DS51" s="153"/>
      <c r="DT51" s="153"/>
    </row>
    <row r="52" spans="1:124" x14ac:dyDescent="0.25">
      <c r="A52" s="17">
        <v>44621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53"/>
      <c r="CB52" s="153"/>
      <c r="CC52" s="153"/>
      <c r="CD52" s="15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53"/>
      <c r="CY52" s="153"/>
      <c r="CZ52" s="153"/>
      <c r="DA52" s="153"/>
      <c r="DB52" s="153"/>
      <c r="DC52" s="153"/>
      <c r="DD52" s="153"/>
      <c r="DE52" s="153"/>
      <c r="DF52" s="153"/>
      <c r="DG52" s="153"/>
      <c r="DH52" s="153"/>
      <c r="DI52" s="153"/>
      <c r="DJ52" s="153"/>
      <c r="DK52" s="153"/>
      <c r="DL52" s="153"/>
      <c r="DM52" s="153"/>
      <c r="DN52" s="153"/>
      <c r="DO52" s="153"/>
      <c r="DP52" s="153"/>
      <c r="DQ52" s="153"/>
      <c r="DR52" s="153"/>
      <c r="DS52" s="153"/>
      <c r="DT52" s="153"/>
    </row>
    <row r="53" spans="1:124" x14ac:dyDescent="0.25">
      <c r="A53" s="17">
        <v>44652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53"/>
      <c r="CB53" s="153"/>
      <c r="CC53" s="153"/>
      <c r="CD53" s="15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53"/>
      <c r="CY53" s="153"/>
      <c r="CZ53" s="153"/>
      <c r="DA53" s="153"/>
      <c r="DB53" s="153"/>
      <c r="DC53" s="153"/>
      <c r="DD53" s="153"/>
      <c r="DE53" s="153"/>
      <c r="DF53" s="153"/>
      <c r="DG53" s="153"/>
      <c r="DH53" s="153"/>
      <c r="DI53" s="153"/>
      <c r="DJ53" s="153"/>
      <c r="DK53" s="153"/>
      <c r="DL53" s="153"/>
      <c r="DM53" s="153"/>
      <c r="DN53" s="153"/>
      <c r="DO53" s="153"/>
      <c r="DP53" s="153"/>
      <c r="DQ53" s="153"/>
      <c r="DR53" s="153"/>
      <c r="DS53" s="153"/>
      <c r="DT53" s="153"/>
    </row>
    <row r="54" spans="1:124" x14ac:dyDescent="0.25">
      <c r="A54" s="17">
        <v>44682</v>
      </c>
      <c r="B54" s="153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53"/>
      <c r="CB54" s="153"/>
      <c r="CC54" s="153"/>
      <c r="CD54" s="15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53"/>
      <c r="CY54" s="153"/>
      <c r="CZ54" s="153"/>
      <c r="DA54" s="153"/>
      <c r="DB54" s="153"/>
      <c r="DC54" s="153"/>
      <c r="DD54" s="153"/>
      <c r="DE54" s="153"/>
      <c r="DF54" s="153"/>
      <c r="DG54" s="153"/>
      <c r="DH54" s="153"/>
      <c r="DI54" s="153"/>
      <c r="DJ54" s="153"/>
      <c r="DK54" s="153"/>
      <c r="DL54" s="153"/>
      <c r="DM54" s="153"/>
      <c r="DN54" s="153"/>
      <c r="DO54" s="153"/>
      <c r="DP54" s="153"/>
      <c r="DQ54" s="153"/>
      <c r="DR54" s="153"/>
      <c r="DS54" s="153"/>
      <c r="DT54" s="153"/>
    </row>
    <row r="55" spans="1:124" x14ac:dyDescent="0.25">
      <c r="A55" s="17">
        <v>44713</v>
      </c>
      <c r="B55" s="153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53"/>
      <c r="CY55" s="153"/>
      <c r="CZ55" s="153"/>
      <c r="DA55" s="153"/>
      <c r="DB55" s="153"/>
      <c r="DC55" s="153"/>
      <c r="DD55" s="153"/>
      <c r="DE55" s="153"/>
      <c r="DF55" s="153"/>
      <c r="DG55" s="153"/>
      <c r="DH55" s="153"/>
      <c r="DI55" s="153"/>
      <c r="DJ55" s="153"/>
      <c r="DK55" s="153"/>
      <c r="DL55" s="153"/>
      <c r="DM55" s="153"/>
      <c r="DN55" s="153"/>
      <c r="DO55" s="153"/>
      <c r="DP55" s="153"/>
      <c r="DQ55" s="153"/>
      <c r="DR55" s="153"/>
      <c r="DS55" s="153"/>
      <c r="DT55" s="153"/>
    </row>
    <row r="56" spans="1:124" x14ac:dyDescent="0.25">
      <c r="A56" s="17">
        <v>44743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  <c r="BG56" s="153"/>
      <c r="BH56" s="153"/>
      <c r="BI56" s="153"/>
      <c r="BJ56" s="153"/>
      <c r="BK56" s="153"/>
      <c r="BL56" s="153"/>
      <c r="BM56" s="153"/>
      <c r="BN56" s="153"/>
      <c r="BO56" s="153"/>
      <c r="BP56" s="153"/>
      <c r="BQ56" s="153"/>
      <c r="BR56" s="153"/>
      <c r="BS56" s="153"/>
      <c r="BT56" s="153"/>
      <c r="BU56" s="153"/>
      <c r="BV56" s="153"/>
      <c r="BW56" s="153"/>
      <c r="BX56" s="153"/>
      <c r="BY56" s="153"/>
      <c r="BZ56" s="153"/>
      <c r="CA56" s="153"/>
      <c r="CB56" s="153"/>
      <c r="CC56" s="153"/>
      <c r="CD56" s="153"/>
      <c r="CE56" s="153"/>
      <c r="CF56" s="153"/>
      <c r="CG56" s="153"/>
      <c r="CH56" s="153"/>
      <c r="CI56" s="153"/>
      <c r="CJ56" s="153"/>
      <c r="CK56" s="153"/>
      <c r="CL56" s="153"/>
      <c r="CM56" s="153"/>
      <c r="CN56" s="153"/>
      <c r="CO56" s="153"/>
      <c r="CP56" s="153"/>
      <c r="CQ56" s="153"/>
      <c r="CR56" s="153"/>
      <c r="CS56" s="153"/>
      <c r="CT56" s="153"/>
      <c r="CU56" s="153"/>
      <c r="CV56" s="153"/>
      <c r="CW56" s="153"/>
      <c r="CX56" s="153"/>
      <c r="CY56" s="153"/>
      <c r="CZ56" s="153"/>
      <c r="DA56" s="153"/>
      <c r="DB56" s="153"/>
      <c r="DC56" s="153"/>
      <c r="DD56" s="153"/>
      <c r="DE56" s="153"/>
      <c r="DF56" s="153"/>
      <c r="DG56" s="153"/>
      <c r="DH56" s="153"/>
      <c r="DI56" s="153"/>
      <c r="DJ56" s="153"/>
      <c r="DK56" s="153"/>
      <c r="DL56" s="153"/>
      <c r="DM56" s="153"/>
      <c r="DN56" s="153"/>
      <c r="DO56" s="153"/>
      <c r="DP56" s="153"/>
      <c r="DQ56" s="153"/>
      <c r="DR56" s="153"/>
      <c r="DS56" s="153"/>
      <c r="DT56" s="153"/>
    </row>
    <row r="57" spans="1:124" x14ac:dyDescent="0.25">
      <c r="A57" s="17">
        <v>44774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  <c r="T57" s="153"/>
      <c r="U57" s="153"/>
      <c r="V57" s="153"/>
      <c r="W57" s="153"/>
      <c r="X57" s="153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  <c r="BM57" s="153"/>
      <c r="BN57" s="153"/>
      <c r="BO57" s="153"/>
      <c r="BP57" s="153"/>
      <c r="BQ57" s="153"/>
      <c r="BR57" s="153"/>
      <c r="BS57" s="153"/>
      <c r="BT57" s="153"/>
      <c r="BU57" s="153"/>
      <c r="BV57" s="153"/>
      <c r="BW57" s="153"/>
      <c r="BX57" s="153"/>
      <c r="BY57" s="153"/>
      <c r="BZ57" s="153"/>
      <c r="CA57" s="153"/>
      <c r="CB57" s="153"/>
      <c r="CC57" s="153"/>
      <c r="CD57" s="153"/>
      <c r="CE57" s="153"/>
      <c r="CF57" s="153"/>
      <c r="CG57" s="153"/>
      <c r="CH57" s="153"/>
      <c r="CI57" s="153"/>
      <c r="CJ57" s="153"/>
      <c r="CK57" s="153"/>
      <c r="CL57" s="153"/>
      <c r="CM57" s="153"/>
      <c r="CN57" s="153"/>
      <c r="CO57" s="153"/>
      <c r="CP57" s="153"/>
      <c r="CQ57" s="153"/>
      <c r="CR57" s="153"/>
      <c r="CS57" s="153"/>
      <c r="CT57" s="153"/>
      <c r="CU57" s="153"/>
      <c r="CV57" s="153"/>
      <c r="CW57" s="153"/>
      <c r="CX57" s="153"/>
      <c r="CY57" s="153"/>
      <c r="CZ57" s="153"/>
      <c r="DA57" s="153"/>
      <c r="DB57" s="153"/>
      <c r="DC57" s="153"/>
      <c r="DD57" s="153"/>
      <c r="DE57" s="153"/>
      <c r="DF57" s="153"/>
      <c r="DG57" s="153"/>
      <c r="DH57" s="153"/>
      <c r="DI57" s="153"/>
      <c r="DJ57" s="153"/>
      <c r="DK57" s="153"/>
      <c r="DL57" s="153"/>
      <c r="DM57" s="153"/>
      <c r="DN57" s="153"/>
      <c r="DO57" s="153"/>
      <c r="DP57" s="153"/>
      <c r="DQ57" s="153"/>
      <c r="DR57" s="153"/>
      <c r="DS57" s="153"/>
      <c r="DT57" s="153"/>
    </row>
    <row r="58" spans="1:124" x14ac:dyDescent="0.25">
      <c r="A58" s="17">
        <v>44805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  <c r="T58" s="153"/>
      <c r="U58" s="153"/>
      <c r="V58" s="153"/>
      <c r="W58" s="153"/>
      <c r="X58" s="153"/>
      <c r="Y58" s="153"/>
      <c r="Z58" s="153"/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  <c r="BM58" s="153"/>
      <c r="BN58" s="153"/>
      <c r="BO58" s="153"/>
      <c r="BP58" s="153"/>
      <c r="BQ58" s="153"/>
      <c r="BR58" s="153"/>
      <c r="BS58" s="153"/>
      <c r="BT58" s="153"/>
      <c r="BU58" s="153"/>
      <c r="BV58" s="153"/>
      <c r="BW58" s="153"/>
      <c r="BX58" s="153"/>
      <c r="BY58" s="153"/>
      <c r="BZ58" s="153"/>
      <c r="CA58" s="153"/>
      <c r="CB58" s="153"/>
      <c r="CC58" s="153"/>
      <c r="CD58" s="153"/>
      <c r="CE58" s="153"/>
      <c r="CF58" s="153"/>
      <c r="CG58" s="153"/>
      <c r="CH58" s="153"/>
      <c r="CI58" s="153"/>
      <c r="CJ58" s="153"/>
      <c r="CK58" s="153"/>
      <c r="CL58" s="153"/>
      <c r="CM58" s="153"/>
      <c r="CN58" s="153"/>
      <c r="CO58" s="153"/>
      <c r="CP58" s="153"/>
      <c r="CQ58" s="153"/>
      <c r="CR58" s="153"/>
      <c r="CS58" s="153"/>
      <c r="CT58" s="153"/>
      <c r="CU58" s="153"/>
      <c r="CV58" s="153"/>
      <c r="CW58" s="153"/>
      <c r="CX58" s="153"/>
      <c r="CY58" s="153"/>
      <c r="CZ58" s="153"/>
      <c r="DA58" s="153"/>
      <c r="DB58" s="153"/>
      <c r="DC58" s="153"/>
      <c r="DD58" s="153"/>
      <c r="DE58" s="153"/>
      <c r="DF58" s="153"/>
      <c r="DG58" s="153"/>
      <c r="DH58" s="153"/>
      <c r="DI58" s="153"/>
      <c r="DJ58" s="153"/>
      <c r="DK58" s="153"/>
      <c r="DL58" s="153"/>
      <c r="DM58" s="153"/>
      <c r="DN58" s="153"/>
      <c r="DO58" s="153"/>
      <c r="DP58" s="153"/>
      <c r="DQ58" s="153"/>
      <c r="DR58" s="153"/>
      <c r="DS58" s="153"/>
      <c r="DT58" s="153"/>
    </row>
    <row r="59" spans="1:124" x14ac:dyDescent="0.25">
      <c r="A59" s="17">
        <v>44835</v>
      </c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153"/>
      <c r="N59" s="153"/>
      <c r="O59" s="153"/>
      <c r="P59" s="153"/>
      <c r="Q59" s="153"/>
      <c r="R59" s="153"/>
      <c r="S59" s="153"/>
      <c r="T59" s="153"/>
      <c r="U59" s="153"/>
      <c r="V59" s="153"/>
      <c r="W59" s="153"/>
      <c r="X59" s="153"/>
      <c r="Y59" s="153"/>
      <c r="Z59" s="153"/>
      <c r="AA59" s="153"/>
      <c r="AB59" s="153"/>
      <c r="AC59" s="153"/>
      <c r="AD59" s="153"/>
      <c r="AE59" s="153"/>
      <c r="AF59" s="153"/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3"/>
      <c r="BG59" s="153"/>
      <c r="BH59" s="153"/>
      <c r="BI59" s="153"/>
      <c r="BJ59" s="153"/>
      <c r="BK59" s="153"/>
      <c r="BL59" s="153"/>
      <c r="BM59" s="153"/>
      <c r="BN59" s="153"/>
      <c r="BO59" s="153"/>
      <c r="BP59" s="153"/>
      <c r="BQ59" s="153"/>
      <c r="BR59" s="153"/>
      <c r="BS59" s="153"/>
      <c r="BT59" s="153"/>
      <c r="BU59" s="153"/>
      <c r="BV59" s="153"/>
      <c r="BW59" s="153"/>
      <c r="BX59" s="153"/>
      <c r="BY59" s="153"/>
      <c r="BZ59" s="153"/>
      <c r="CA59" s="153"/>
      <c r="CB59" s="153"/>
      <c r="CC59" s="153"/>
      <c r="CD59" s="153"/>
      <c r="CE59" s="153"/>
      <c r="CF59" s="153"/>
      <c r="CG59" s="153"/>
      <c r="CH59" s="153"/>
      <c r="CI59" s="153"/>
      <c r="CJ59" s="153"/>
      <c r="CK59" s="153"/>
      <c r="CL59" s="153"/>
      <c r="CM59" s="153"/>
      <c r="CN59" s="153"/>
      <c r="CO59" s="153"/>
      <c r="CP59" s="153"/>
      <c r="CQ59" s="153"/>
      <c r="CR59" s="153"/>
      <c r="CS59" s="153"/>
      <c r="CT59" s="153"/>
      <c r="CU59" s="153"/>
      <c r="CV59" s="153"/>
      <c r="CW59" s="153"/>
      <c r="CX59" s="153"/>
      <c r="CY59" s="153"/>
      <c r="CZ59" s="153"/>
      <c r="DA59" s="153"/>
      <c r="DB59" s="153"/>
      <c r="DC59" s="153"/>
      <c r="DD59" s="153"/>
      <c r="DE59" s="153"/>
      <c r="DF59" s="153"/>
      <c r="DG59" s="153"/>
      <c r="DH59" s="153"/>
      <c r="DI59" s="153"/>
      <c r="DJ59" s="153"/>
      <c r="DK59" s="153"/>
      <c r="DL59" s="153"/>
      <c r="DM59" s="153"/>
      <c r="DN59" s="153"/>
      <c r="DO59" s="153"/>
      <c r="DP59" s="153"/>
      <c r="DQ59" s="153"/>
      <c r="DR59" s="153"/>
      <c r="DS59" s="153"/>
      <c r="DT59" s="153"/>
    </row>
    <row r="60" spans="1:124" x14ac:dyDescent="0.25">
      <c r="A60" s="17">
        <v>44866</v>
      </c>
      <c r="B60" s="153"/>
      <c r="C60" s="153"/>
      <c r="D60" s="153"/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53"/>
      <c r="T60" s="153"/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3"/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53"/>
      <c r="CB60" s="153"/>
      <c r="CC60" s="153"/>
      <c r="CD60" s="153"/>
      <c r="CE60" s="153"/>
      <c r="CF60" s="153"/>
      <c r="CG60" s="153"/>
      <c r="CH60" s="153"/>
      <c r="CI60" s="153"/>
      <c r="CJ60" s="153"/>
      <c r="CK60" s="153"/>
      <c r="CL60" s="153"/>
      <c r="CM60" s="153"/>
      <c r="CN60" s="153"/>
      <c r="CO60" s="153"/>
      <c r="CP60" s="153"/>
      <c r="CQ60" s="153"/>
      <c r="CR60" s="153"/>
      <c r="CS60" s="153"/>
      <c r="CT60" s="153"/>
      <c r="CU60" s="153"/>
      <c r="CV60" s="153"/>
      <c r="CW60" s="153"/>
      <c r="CX60" s="153"/>
      <c r="CY60" s="153"/>
      <c r="CZ60" s="153"/>
      <c r="DA60" s="153"/>
      <c r="DB60" s="153"/>
      <c r="DC60" s="153"/>
      <c r="DD60" s="153"/>
      <c r="DE60" s="153"/>
      <c r="DF60" s="153"/>
      <c r="DG60" s="153"/>
      <c r="DH60" s="153"/>
      <c r="DI60" s="153"/>
      <c r="DJ60" s="153"/>
      <c r="DK60" s="153"/>
      <c r="DL60" s="153"/>
      <c r="DM60" s="153"/>
      <c r="DN60" s="153"/>
      <c r="DO60" s="153"/>
      <c r="DP60" s="153"/>
      <c r="DQ60" s="153"/>
      <c r="DR60" s="153"/>
      <c r="DS60" s="153"/>
      <c r="DT60" s="153"/>
    </row>
    <row r="61" spans="1:124" x14ac:dyDescent="0.25">
      <c r="A61" s="17">
        <v>44896</v>
      </c>
      <c r="B61" s="153"/>
      <c r="C61" s="153"/>
      <c r="D61" s="153"/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53"/>
      <c r="T61" s="153"/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/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53"/>
      <c r="CB61" s="153"/>
      <c r="CC61" s="153"/>
      <c r="CD61" s="153"/>
      <c r="CE61" s="153"/>
      <c r="CF61" s="153"/>
      <c r="CG61" s="153"/>
      <c r="CH61" s="153"/>
      <c r="CI61" s="153"/>
      <c r="CJ61" s="153"/>
      <c r="CK61" s="153"/>
      <c r="CL61" s="153"/>
      <c r="CM61" s="153"/>
      <c r="CN61" s="153"/>
      <c r="CO61" s="153"/>
      <c r="CP61" s="153"/>
      <c r="CQ61" s="153"/>
      <c r="CR61" s="153"/>
      <c r="CS61" s="153"/>
      <c r="CT61" s="153"/>
      <c r="CU61" s="153"/>
      <c r="CV61" s="153"/>
      <c r="CW61" s="153"/>
      <c r="CX61" s="153"/>
      <c r="CY61" s="153"/>
      <c r="CZ61" s="153"/>
      <c r="DA61" s="153"/>
      <c r="DB61" s="153"/>
      <c r="DC61" s="153"/>
      <c r="DD61" s="153"/>
      <c r="DE61" s="153"/>
      <c r="DF61" s="153"/>
      <c r="DG61" s="153"/>
      <c r="DH61" s="153"/>
      <c r="DI61" s="153"/>
      <c r="DJ61" s="153"/>
      <c r="DK61" s="153"/>
      <c r="DL61" s="153"/>
      <c r="DM61" s="153"/>
      <c r="DN61" s="153"/>
      <c r="DO61" s="153"/>
      <c r="DP61" s="153"/>
      <c r="DQ61" s="153"/>
      <c r="DR61" s="153"/>
      <c r="DS61" s="153"/>
      <c r="DT61" s="153"/>
    </row>
    <row r="62" spans="1:124" x14ac:dyDescent="0.25">
      <c r="A62" s="17">
        <v>44927</v>
      </c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  <c r="BM62" s="153"/>
      <c r="BN62" s="153"/>
      <c r="BO62" s="153"/>
      <c r="BP62" s="153"/>
      <c r="BQ62" s="153"/>
      <c r="BR62" s="153"/>
      <c r="BS62" s="153"/>
      <c r="BT62" s="153"/>
      <c r="BU62" s="153"/>
      <c r="BV62" s="153"/>
      <c r="BW62" s="153"/>
      <c r="BX62" s="153"/>
      <c r="BY62" s="153"/>
      <c r="BZ62" s="153"/>
      <c r="CA62" s="153"/>
      <c r="CB62" s="153"/>
      <c r="CC62" s="153"/>
      <c r="CD62" s="153"/>
      <c r="CE62" s="153"/>
      <c r="CF62" s="153"/>
      <c r="CG62" s="153"/>
      <c r="CH62" s="153"/>
      <c r="CI62" s="153"/>
      <c r="CJ62" s="153"/>
      <c r="CK62" s="153"/>
      <c r="CL62" s="153"/>
      <c r="CM62" s="153"/>
      <c r="CN62" s="153"/>
      <c r="CO62" s="153"/>
      <c r="CP62" s="153"/>
      <c r="CQ62" s="153"/>
      <c r="CR62" s="153"/>
      <c r="CS62" s="153"/>
      <c r="CT62" s="153"/>
      <c r="CU62" s="153"/>
      <c r="CV62" s="153"/>
      <c r="CW62" s="153"/>
      <c r="CX62" s="153"/>
      <c r="CY62" s="153"/>
      <c r="CZ62" s="153"/>
      <c r="DA62" s="153"/>
      <c r="DB62" s="153"/>
      <c r="DC62" s="153"/>
      <c r="DD62" s="153"/>
      <c r="DE62" s="153"/>
      <c r="DF62" s="153"/>
      <c r="DG62" s="153"/>
      <c r="DH62" s="153"/>
      <c r="DI62" s="153"/>
      <c r="DJ62" s="153"/>
      <c r="DK62" s="153"/>
      <c r="DL62" s="153"/>
      <c r="DM62" s="153"/>
      <c r="DN62" s="153"/>
      <c r="DO62" s="153"/>
      <c r="DP62" s="153"/>
      <c r="DQ62" s="153"/>
      <c r="DR62" s="153"/>
      <c r="DS62" s="153"/>
      <c r="DT62" s="153"/>
    </row>
    <row r="63" spans="1:124" x14ac:dyDescent="0.25">
      <c r="A63" s="17">
        <v>44958</v>
      </c>
      <c r="B63" s="153"/>
      <c r="C63" s="153"/>
      <c r="D63" s="153"/>
      <c r="E63" s="153"/>
      <c r="F63" s="153"/>
      <c r="G63" s="153"/>
      <c r="H63" s="153"/>
      <c r="I63" s="153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  <c r="AD63" s="153"/>
      <c r="AE63" s="153"/>
      <c r="AF63" s="153"/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3"/>
      <c r="BG63" s="153"/>
      <c r="BH63" s="153"/>
      <c r="BI63" s="153"/>
      <c r="BJ63" s="153"/>
      <c r="BK63" s="153"/>
      <c r="BL63" s="153"/>
      <c r="BM63" s="153"/>
      <c r="BN63" s="153"/>
      <c r="BO63" s="153"/>
      <c r="BP63" s="153"/>
      <c r="BQ63" s="153"/>
      <c r="BR63" s="153"/>
      <c r="BS63" s="153"/>
      <c r="BT63" s="153"/>
      <c r="BU63" s="153"/>
      <c r="BV63" s="153"/>
      <c r="BW63" s="153"/>
      <c r="BX63" s="153"/>
      <c r="BY63" s="153"/>
      <c r="BZ63" s="153"/>
      <c r="CA63" s="153"/>
      <c r="CB63" s="153"/>
      <c r="CC63" s="153"/>
      <c r="CD63" s="153"/>
      <c r="CE63" s="153"/>
      <c r="CF63" s="153"/>
      <c r="CG63" s="153"/>
      <c r="CH63" s="153"/>
      <c r="CI63" s="153"/>
      <c r="CJ63" s="153"/>
      <c r="CK63" s="153"/>
      <c r="CL63" s="153"/>
      <c r="CM63" s="153"/>
      <c r="CN63" s="153"/>
      <c r="CO63" s="153"/>
      <c r="CP63" s="153"/>
      <c r="CQ63" s="153"/>
      <c r="CR63" s="153"/>
      <c r="CS63" s="153"/>
      <c r="CT63" s="153"/>
      <c r="CU63" s="153"/>
      <c r="CV63" s="153"/>
      <c r="CW63" s="153"/>
      <c r="CX63" s="153"/>
      <c r="CY63" s="153"/>
      <c r="CZ63" s="153"/>
      <c r="DA63" s="153"/>
      <c r="DB63" s="153"/>
      <c r="DC63" s="153"/>
      <c r="DD63" s="153"/>
      <c r="DE63" s="153"/>
      <c r="DF63" s="153"/>
      <c r="DG63" s="153"/>
      <c r="DH63" s="153"/>
      <c r="DI63" s="153"/>
      <c r="DJ63" s="153"/>
      <c r="DK63" s="153"/>
      <c r="DL63" s="153"/>
      <c r="DM63" s="153"/>
      <c r="DN63" s="153"/>
      <c r="DO63" s="153"/>
      <c r="DP63" s="153"/>
      <c r="DQ63" s="153"/>
      <c r="DR63" s="153"/>
      <c r="DS63" s="153"/>
      <c r="DT63" s="153"/>
    </row>
    <row r="64" spans="1:124" x14ac:dyDescent="0.25">
      <c r="A64" s="17">
        <v>44986</v>
      </c>
      <c r="B64" s="153"/>
      <c r="C64" s="153"/>
      <c r="D64" s="153"/>
      <c r="E64" s="153"/>
      <c r="F64" s="153"/>
      <c r="G64" s="153"/>
      <c r="H64" s="153"/>
      <c r="I64" s="153"/>
      <c r="J64" s="153"/>
      <c r="K64" s="153"/>
      <c r="L64" s="153"/>
      <c r="M64" s="153"/>
      <c r="N64" s="153"/>
      <c r="O64" s="153"/>
      <c r="P64" s="153"/>
      <c r="Q64" s="153"/>
      <c r="R64" s="153"/>
      <c r="S64" s="153"/>
      <c r="T64" s="153"/>
      <c r="U64" s="153"/>
      <c r="V64" s="153"/>
      <c r="W64" s="153"/>
      <c r="X64" s="153"/>
      <c r="Y64" s="153"/>
      <c r="Z64" s="153"/>
      <c r="AA64" s="153"/>
      <c r="AB64" s="153"/>
      <c r="AC64" s="153"/>
      <c r="AD64" s="153"/>
      <c r="AE64" s="153"/>
      <c r="AF64" s="153"/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3"/>
      <c r="BG64" s="153"/>
      <c r="BH64" s="153"/>
      <c r="BI64" s="153"/>
      <c r="BJ64" s="153"/>
      <c r="BK64" s="153"/>
      <c r="BL64" s="153"/>
      <c r="BM64" s="153"/>
      <c r="BN64" s="153"/>
      <c r="BO64" s="153"/>
      <c r="BP64" s="153"/>
      <c r="BQ64" s="153"/>
      <c r="BR64" s="153"/>
      <c r="BS64" s="153"/>
      <c r="BT64" s="153"/>
      <c r="BU64" s="153"/>
      <c r="BV64" s="153"/>
      <c r="BW64" s="153"/>
      <c r="BX64" s="153"/>
      <c r="BY64" s="153"/>
      <c r="BZ64" s="153"/>
      <c r="CA64" s="153"/>
      <c r="CB64" s="153"/>
      <c r="CC64" s="153"/>
      <c r="CD64" s="153"/>
      <c r="CE64" s="153"/>
      <c r="CF64" s="153"/>
      <c r="CG64" s="153"/>
      <c r="CH64" s="153"/>
      <c r="CI64" s="153"/>
      <c r="CJ64" s="153"/>
      <c r="CK64" s="153"/>
      <c r="CL64" s="153"/>
      <c r="CM64" s="153"/>
      <c r="CN64" s="153"/>
      <c r="CO64" s="153"/>
      <c r="CP64" s="153"/>
      <c r="CQ64" s="153"/>
      <c r="CR64" s="153"/>
      <c r="CS64" s="153"/>
      <c r="CT64" s="153"/>
      <c r="CU64" s="153"/>
      <c r="CV64" s="153"/>
      <c r="CW64" s="153"/>
      <c r="CX64" s="153"/>
      <c r="CY64" s="153"/>
      <c r="CZ64" s="153"/>
      <c r="DA64" s="153"/>
      <c r="DB64" s="153"/>
      <c r="DC64" s="153"/>
      <c r="DD64" s="153"/>
      <c r="DE64" s="153"/>
      <c r="DF64" s="153"/>
      <c r="DG64" s="153"/>
      <c r="DH64" s="153"/>
      <c r="DI64" s="153"/>
      <c r="DJ64" s="153"/>
      <c r="DK64" s="153"/>
      <c r="DL64" s="153"/>
      <c r="DM64" s="153"/>
      <c r="DN64" s="153"/>
      <c r="DO64" s="153"/>
      <c r="DP64" s="153"/>
      <c r="DQ64" s="153"/>
      <c r="DR64" s="153"/>
      <c r="DS64" s="153"/>
      <c r="DT64" s="153"/>
    </row>
    <row r="65" spans="1:124" x14ac:dyDescent="0.25">
      <c r="A65" s="17">
        <v>45017</v>
      </c>
      <c r="B65" s="153"/>
      <c r="C65" s="153"/>
      <c r="D65" s="153"/>
      <c r="E65" s="153"/>
      <c r="F65" s="153"/>
      <c r="G65" s="153"/>
      <c r="H65" s="153"/>
      <c r="I65" s="153"/>
      <c r="J65" s="153"/>
      <c r="K65" s="153"/>
      <c r="L65" s="153"/>
      <c r="M65" s="153"/>
      <c r="N65" s="153"/>
      <c r="O65" s="153"/>
      <c r="P65" s="153"/>
      <c r="Q65" s="153"/>
      <c r="R65" s="153"/>
      <c r="S65" s="153"/>
      <c r="T65" s="153"/>
      <c r="U65" s="153"/>
      <c r="V65" s="153"/>
      <c r="W65" s="153"/>
      <c r="X65" s="153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  <c r="BM65" s="153"/>
      <c r="BN65" s="153"/>
      <c r="BO65" s="153"/>
      <c r="BP65" s="153"/>
      <c r="BQ65" s="153"/>
      <c r="BR65" s="153"/>
      <c r="BS65" s="153"/>
      <c r="BT65" s="153"/>
      <c r="BU65" s="153"/>
      <c r="BV65" s="153"/>
      <c r="BW65" s="153"/>
      <c r="BX65" s="153"/>
      <c r="BY65" s="153"/>
      <c r="BZ65" s="153"/>
      <c r="CA65" s="153"/>
      <c r="CB65" s="153"/>
      <c r="CC65" s="153"/>
      <c r="CD65" s="153"/>
      <c r="CE65" s="153"/>
      <c r="CF65" s="153"/>
      <c r="CG65" s="153"/>
      <c r="CH65" s="153"/>
      <c r="CI65" s="153"/>
      <c r="CJ65" s="153"/>
      <c r="CK65" s="153"/>
      <c r="CL65" s="153"/>
      <c r="CM65" s="153"/>
      <c r="CN65" s="153"/>
      <c r="CO65" s="153"/>
      <c r="CP65" s="153"/>
      <c r="CQ65" s="153"/>
      <c r="CR65" s="153"/>
      <c r="CS65" s="153"/>
      <c r="CT65" s="153"/>
      <c r="CU65" s="153"/>
      <c r="CV65" s="153"/>
      <c r="CW65" s="153"/>
      <c r="CX65" s="153"/>
      <c r="CY65" s="153"/>
      <c r="CZ65" s="153"/>
      <c r="DA65" s="153"/>
      <c r="DB65" s="153"/>
      <c r="DC65" s="153"/>
      <c r="DD65" s="153"/>
      <c r="DE65" s="153"/>
      <c r="DF65" s="153"/>
      <c r="DG65" s="153"/>
      <c r="DH65" s="153"/>
      <c r="DI65" s="153"/>
      <c r="DJ65" s="153"/>
      <c r="DK65" s="153"/>
      <c r="DL65" s="153"/>
      <c r="DM65" s="153"/>
      <c r="DN65" s="153"/>
      <c r="DO65" s="153"/>
      <c r="DP65" s="153"/>
      <c r="DQ65" s="153"/>
      <c r="DR65" s="153"/>
      <c r="DS65" s="153"/>
      <c r="DT65" s="153"/>
    </row>
    <row r="66" spans="1:124" x14ac:dyDescent="0.25">
      <c r="A66" s="17">
        <v>45047</v>
      </c>
      <c r="B66" s="153"/>
      <c r="C66" s="153"/>
      <c r="D66" s="153"/>
      <c r="E66" s="153"/>
      <c r="F66" s="153"/>
      <c r="G66" s="153"/>
      <c r="H66" s="153"/>
      <c r="I66" s="153"/>
      <c r="J66" s="153"/>
      <c r="K66" s="153"/>
      <c r="L66" s="153"/>
      <c r="M66" s="153"/>
      <c r="N66" s="153"/>
      <c r="O66" s="153"/>
      <c r="P66" s="153"/>
      <c r="Q66" s="153"/>
      <c r="R66" s="153"/>
      <c r="S66" s="153"/>
      <c r="T66" s="153"/>
      <c r="U66" s="153"/>
      <c r="V66" s="153"/>
      <c r="W66" s="153"/>
      <c r="X66" s="153"/>
      <c r="Y66" s="153"/>
      <c r="Z66" s="153"/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  <c r="BM66" s="153"/>
      <c r="BN66" s="153"/>
      <c r="BO66" s="153"/>
      <c r="BP66" s="153"/>
      <c r="BQ66" s="153"/>
      <c r="BR66" s="153"/>
      <c r="BS66" s="153"/>
      <c r="BT66" s="153"/>
      <c r="BU66" s="153"/>
      <c r="BV66" s="153"/>
      <c r="BW66" s="153"/>
      <c r="BX66" s="153"/>
      <c r="BY66" s="153"/>
      <c r="BZ66" s="153"/>
      <c r="CA66" s="153"/>
      <c r="CB66" s="153"/>
      <c r="CC66" s="153"/>
      <c r="CD66" s="153"/>
      <c r="CE66" s="153"/>
      <c r="CF66" s="153"/>
      <c r="CG66" s="153"/>
      <c r="CH66" s="153"/>
      <c r="CI66" s="153"/>
      <c r="CJ66" s="153"/>
      <c r="CK66" s="153"/>
      <c r="CL66" s="153"/>
      <c r="CM66" s="153"/>
      <c r="CN66" s="153"/>
      <c r="CO66" s="153"/>
      <c r="CP66" s="153"/>
      <c r="CQ66" s="153"/>
      <c r="CR66" s="153"/>
      <c r="CS66" s="153"/>
      <c r="CT66" s="153"/>
      <c r="CU66" s="153"/>
      <c r="CV66" s="153"/>
      <c r="CW66" s="153"/>
      <c r="CX66" s="153"/>
      <c r="CY66" s="153"/>
      <c r="CZ66" s="153"/>
      <c r="DA66" s="153"/>
      <c r="DB66" s="153"/>
      <c r="DC66" s="153"/>
      <c r="DD66" s="153"/>
      <c r="DE66" s="153"/>
      <c r="DF66" s="153"/>
      <c r="DG66" s="153"/>
      <c r="DH66" s="153"/>
      <c r="DI66" s="153"/>
      <c r="DJ66" s="153"/>
      <c r="DK66" s="153"/>
      <c r="DL66" s="153"/>
      <c r="DM66" s="153"/>
      <c r="DN66" s="153"/>
      <c r="DO66" s="153"/>
      <c r="DP66" s="153"/>
      <c r="DQ66" s="153"/>
      <c r="DR66" s="153"/>
      <c r="DS66" s="153"/>
      <c r="DT66" s="153"/>
    </row>
    <row r="67" spans="1:124" x14ac:dyDescent="0.25">
      <c r="A67" s="17">
        <v>45078</v>
      </c>
      <c r="B67" s="153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  <c r="O67" s="153"/>
      <c r="P67" s="153"/>
      <c r="Q67" s="153"/>
      <c r="R67" s="153"/>
      <c r="S67" s="153"/>
      <c r="T67" s="153"/>
      <c r="U67" s="153"/>
      <c r="V67" s="153"/>
      <c r="W67" s="153"/>
      <c r="X67" s="153"/>
      <c r="Y67" s="153"/>
      <c r="Z67" s="153"/>
      <c r="AA67" s="153"/>
      <c r="AB67" s="153"/>
      <c r="AC67" s="153"/>
      <c r="AD67" s="153"/>
      <c r="AE67" s="153"/>
      <c r="AF67" s="153"/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153"/>
      <c r="BT67" s="153"/>
      <c r="BU67" s="153"/>
      <c r="BV67" s="153"/>
      <c r="BW67" s="153"/>
      <c r="BX67" s="153"/>
      <c r="BY67" s="153"/>
      <c r="BZ67" s="153"/>
      <c r="CA67" s="153"/>
      <c r="CB67" s="153"/>
      <c r="CC67" s="153"/>
      <c r="CD67" s="153"/>
      <c r="CE67" s="153"/>
      <c r="CF67" s="153"/>
      <c r="CG67" s="153"/>
      <c r="CH67" s="153"/>
      <c r="CI67" s="153"/>
      <c r="CJ67" s="153"/>
      <c r="CK67" s="153"/>
      <c r="CL67" s="153"/>
      <c r="CM67" s="153"/>
      <c r="CN67" s="153"/>
      <c r="CO67" s="153"/>
      <c r="CP67" s="153"/>
      <c r="CQ67" s="153"/>
      <c r="CR67" s="153"/>
      <c r="CS67" s="153"/>
      <c r="CT67" s="153"/>
      <c r="CU67" s="153"/>
      <c r="CV67" s="153"/>
      <c r="CW67" s="153"/>
      <c r="CX67" s="153"/>
      <c r="CY67" s="153"/>
      <c r="CZ67" s="153"/>
      <c r="DA67" s="153"/>
      <c r="DB67" s="153"/>
      <c r="DC67" s="153"/>
      <c r="DD67" s="153"/>
      <c r="DE67" s="153"/>
      <c r="DF67" s="153"/>
      <c r="DG67" s="153"/>
      <c r="DH67" s="153"/>
      <c r="DI67" s="153"/>
      <c r="DJ67" s="153"/>
      <c r="DK67" s="153"/>
      <c r="DL67" s="153"/>
      <c r="DM67" s="153"/>
      <c r="DN67" s="153"/>
      <c r="DO67" s="153"/>
      <c r="DP67" s="153"/>
      <c r="DQ67" s="153"/>
      <c r="DR67" s="153"/>
      <c r="DS67" s="153"/>
      <c r="DT67" s="153"/>
    </row>
    <row r="68" spans="1:124" x14ac:dyDescent="0.25">
      <c r="A68" s="17">
        <v>45108</v>
      </c>
      <c r="B68" s="153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  <c r="O68" s="153"/>
      <c r="P68" s="153"/>
      <c r="Q68" s="153"/>
      <c r="R68" s="153"/>
      <c r="S68" s="153"/>
      <c r="T68" s="153"/>
      <c r="U68" s="153"/>
      <c r="V68" s="153"/>
      <c r="W68" s="153"/>
      <c r="X68" s="153"/>
      <c r="Y68" s="153"/>
      <c r="Z68" s="153"/>
      <c r="AA68" s="153"/>
      <c r="AB68" s="153"/>
      <c r="AC68" s="153"/>
      <c r="AD68" s="153"/>
      <c r="AE68" s="153"/>
      <c r="AF68" s="153"/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153"/>
      <c r="BT68" s="153"/>
      <c r="BU68" s="153"/>
      <c r="BV68" s="153"/>
      <c r="BW68" s="153"/>
      <c r="BX68" s="153"/>
      <c r="BY68" s="153"/>
      <c r="BZ68" s="153"/>
      <c r="CA68" s="153"/>
      <c r="CB68" s="153"/>
      <c r="CC68" s="153"/>
      <c r="CD68" s="153"/>
      <c r="CE68" s="153"/>
      <c r="CF68" s="153"/>
      <c r="CG68" s="153"/>
      <c r="CH68" s="153"/>
      <c r="CI68" s="153"/>
      <c r="CJ68" s="153"/>
      <c r="CK68" s="153"/>
      <c r="CL68" s="153"/>
      <c r="CM68" s="153"/>
      <c r="CN68" s="153"/>
      <c r="CO68" s="153"/>
      <c r="CP68" s="153"/>
      <c r="CQ68" s="153"/>
      <c r="CR68" s="153"/>
      <c r="CS68" s="153"/>
      <c r="CT68" s="153"/>
      <c r="CU68" s="153"/>
      <c r="CV68" s="153"/>
      <c r="CW68" s="153"/>
      <c r="CX68" s="153"/>
      <c r="CY68" s="153"/>
      <c r="CZ68" s="153"/>
      <c r="DA68" s="153"/>
      <c r="DB68" s="153"/>
      <c r="DC68" s="153"/>
      <c r="DD68" s="153"/>
      <c r="DE68" s="153"/>
      <c r="DF68" s="153"/>
      <c r="DG68" s="153"/>
      <c r="DH68" s="153"/>
      <c r="DI68" s="153"/>
      <c r="DJ68" s="153"/>
      <c r="DK68" s="153"/>
      <c r="DL68" s="153"/>
      <c r="DM68" s="153"/>
      <c r="DN68" s="153"/>
      <c r="DO68" s="153"/>
      <c r="DP68" s="153"/>
      <c r="DQ68" s="153"/>
      <c r="DR68" s="153"/>
      <c r="DS68" s="153"/>
      <c r="DT68" s="153"/>
    </row>
    <row r="69" spans="1:124" x14ac:dyDescent="0.25">
      <c r="A69" s="17">
        <v>45139</v>
      </c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  <c r="V69" s="153"/>
      <c r="W69" s="153"/>
      <c r="X69" s="153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  <c r="BM69" s="153"/>
      <c r="BN69" s="153"/>
      <c r="BO69" s="153"/>
      <c r="BP69" s="153"/>
      <c r="BQ69" s="153"/>
      <c r="BR69" s="153"/>
      <c r="BS69" s="153"/>
      <c r="BT69" s="153"/>
      <c r="BU69" s="153"/>
      <c r="BV69" s="153"/>
      <c r="BW69" s="153"/>
      <c r="BX69" s="153"/>
      <c r="BY69" s="153"/>
      <c r="BZ69" s="153"/>
      <c r="CA69" s="153"/>
      <c r="CB69" s="153"/>
      <c r="CC69" s="153"/>
      <c r="CD69" s="153"/>
      <c r="CE69" s="153"/>
      <c r="CF69" s="153"/>
      <c r="CG69" s="153"/>
      <c r="CH69" s="153"/>
      <c r="CI69" s="153"/>
      <c r="CJ69" s="153"/>
      <c r="CK69" s="153"/>
      <c r="CL69" s="153"/>
      <c r="CM69" s="153"/>
      <c r="CN69" s="153"/>
      <c r="CO69" s="153"/>
      <c r="CP69" s="153"/>
      <c r="CQ69" s="153"/>
      <c r="CR69" s="153"/>
      <c r="CS69" s="153"/>
      <c r="CT69" s="153"/>
      <c r="CU69" s="153"/>
      <c r="CV69" s="153"/>
      <c r="CW69" s="153"/>
      <c r="CX69" s="153"/>
      <c r="CY69" s="153"/>
      <c r="CZ69" s="153"/>
      <c r="DA69" s="153"/>
      <c r="DB69" s="153"/>
      <c r="DC69" s="153"/>
      <c r="DD69" s="153"/>
      <c r="DE69" s="153"/>
      <c r="DF69" s="153"/>
      <c r="DG69" s="153"/>
      <c r="DH69" s="153"/>
      <c r="DI69" s="153"/>
      <c r="DJ69" s="153"/>
      <c r="DK69" s="153"/>
      <c r="DL69" s="153"/>
      <c r="DM69" s="153"/>
      <c r="DN69" s="153"/>
      <c r="DO69" s="153"/>
      <c r="DP69" s="153"/>
      <c r="DQ69" s="153"/>
      <c r="DR69" s="153"/>
      <c r="DS69" s="153"/>
      <c r="DT69" s="153"/>
    </row>
    <row r="70" spans="1:124" x14ac:dyDescent="0.25">
      <c r="A70" s="17">
        <v>45170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  <c r="Q70" s="153"/>
      <c r="R70" s="153"/>
      <c r="S70" s="153"/>
      <c r="T70" s="153"/>
      <c r="U70" s="153"/>
      <c r="V70" s="153"/>
      <c r="W70" s="153"/>
      <c r="X70" s="153"/>
      <c r="Y70" s="153"/>
      <c r="Z70" s="153"/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153"/>
      <c r="BT70" s="153"/>
      <c r="BU70" s="153"/>
      <c r="BV70" s="153"/>
      <c r="BW70" s="153"/>
      <c r="BX70" s="153"/>
      <c r="BY70" s="153"/>
      <c r="BZ70" s="153"/>
      <c r="CA70" s="153"/>
      <c r="CB70" s="153"/>
      <c r="CC70" s="153"/>
      <c r="CD70" s="153"/>
      <c r="CE70" s="153"/>
      <c r="CF70" s="153"/>
      <c r="CG70" s="153"/>
      <c r="CH70" s="153"/>
      <c r="CI70" s="153"/>
      <c r="CJ70" s="153"/>
      <c r="CK70" s="153"/>
      <c r="CL70" s="153"/>
      <c r="CM70" s="153"/>
      <c r="CN70" s="153"/>
      <c r="CO70" s="153"/>
      <c r="CP70" s="153"/>
      <c r="CQ70" s="153"/>
      <c r="CR70" s="153"/>
      <c r="CS70" s="153"/>
      <c r="CT70" s="153"/>
      <c r="CU70" s="153"/>
      <c r="CV70" s="153"/>
      <c r="CW70" s="153"/>
      <c r="CX70" s="153"/>
      <c r="CY70" s="153"/>
      <c r="CZ70" s="153"/>
      <c r="DA70" s="153"/>
      <c r="DB70" s="153"/>
      <c r="DC70" s="153"/>
      <c r="DD70" s="153"/>
      <c r="DE70" s="153"/>
      <c r="DF70" s="153"/>
      <c r="DG70" s="153"/>
      <c r="DH70" s="153"/>
      <c r="DI70" s="153"/>
      <c r="DJ70" s="153"/>
      <c r="DK70" s="153"/>
      <c r="DL70" s="153"/>
      <c r="DM70" s="153"/>
      <c r="DN70" s="153"/>
      <c r="DO70" s="153"/>
      <c r="DP70" s="153"/>
      <c r="DQ70" s="153"/>
      <c r="DR70" s="153"/>
      <c r="DS70" s="153"/>
      <c r="DT70" s="153"/>
    </row>
    <row r="71" spans="1:124" x14ac:dyDescent="0.25">
      <c r="A71" s="17">
        <v>45200</v>
      </c>
      <c r="B71" s="153"/>
      <c r="C71" s="153"/>
      <c r="D71" s="153"/>
      <c r="E71" s="153"/>
      <c r="F71" s="153"/>
      <c r="G71" s="153"/>
      <c r="H71" s="153"/>
      <c r="I71" s="153"/>
      <c r="J71" s="153"/>
      <c r="K71" s="153"/>
      <c r="L71" s="153"/>
      <c r="M71" s="153"/>
      <c r="N71" s="153"/>
      <c r="O71" s="153"/>
      <c r="P71" s="153"/>
      <c r="Q71" s="153"/>
      <c r="R71" s="153"/>
      <c r="S71" s="153"/>
      <c r="T71" s="153"/>
      <c r="U71" s="153"/>
      <c r="V71" s="153"/>
      <c r="W71" s="153"/>
      <c r="X71" s="153"/>
      <c r="Y71" s="153"/>
      <c r="Z71" s="153"/>
      <c r="AA71" s="153"/>
      <c r="AB71" s="153"/>
      <c r="AC71" s="153"/>
      <c r="AD71" s="153"/>
      <c r="AE71" s="153"/>
      <c r="AF71" s="153"/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153"/>
      <c r="BT71" s="153"/>
      <c r="BU71" s="153"/>
      <c r="BV71" s="153"/>
      <c r="BW71" s="153"/>
      <c r="BX71" s="153"/>
      <c r="BY71" s="153"/>
      <c r="BZ71" s="153"/>
      <c r="CA71" s="153"/>
      <c r="CB71" s="153"/>
      <c r="CC71" s="153"/>
      <c r="CD71" s="153"/>
      <c r="CE71" s="153"/>
      <c r="CF71" s="153"/>
      <c r="CG71" s="153"/>
      <c r="CH71" s="153"/>
      <c r="CI71" s="153"/>
      <c r="CJ71" s="153"/>
      <c r="CK71" s="153"/>
      <c r="CL71" s="153"/>
      <c r="CM71" s="153"/>
      <c r="CN71" s="153"/>
      <c r="CO71" s="153"/>
      <c r="CP71" s="153"/>
      <c r="CQ71" s="153"/>
      <c r="CR71" s="153"/>
      <c r="CS71" s="153"/>
      <c r="CT71" s="153"/>
      <c r="CU71" s="153"/>
      <c r="CV71" s="153"/>
      <c r="CW71" s="153"/>
      <c r="CX71" s="153"/>
      <c r="CY71" s="153"/>
      <c r="CZ71" s="153"/>
      <c r="DA71" s="153"/>
      <c r="DB71" s="153"/>
      <c r="DC71" s="153"/>
      <c r="DD71" s="153"/>
      <c r="DE71" s="153"/>
      <c r="DF71" s="153"/>
      <c r="DG71" s="153"/>
      <c r="DH71" s="153"/>
      <c r="DI71" s="153"/>
      <c r="DJ71" s="153"/>
      <c r="DK71" s="153"/>
      <c r="DL71" s="153"/>
      <c r="DM71" s="153"/>
      <c r="DN71" s="153"/>
      <c r="DO71" s="153"/>
      <c r="DP71" s="153"/>
      <c r="DQ71" s="153"/>
      <c r="DR71" s="153"/>
      <c r="DS71" s="153"/>
      <c r="DT71" s="153"/>
    </row>
    <row r="72" spans="1:124" x14ac:dyDescent="0.25">
      <c r="A72" s="17">
        <v>45231</v>
      </c>
      <c r="B72" s="153"/>
      <c r="C72" s="153"/>
      <c r="D72" s="153"/>
      <c r="E72" s="153"/>
      <c r="F72" s="153"/>
      <c r="G72" s="153"/>
      <c r="H72" s="153"/>
      <c r="I72" s="153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  <c r="AD72" s="153"/>
      <c r="AE72" s="153"/>
      <c r="AF72" s="153"/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3"/>
      <c r="BG72" s="153"/>
      <c r="BH72" s="153"/>
      <c r="BI72" s="153"/>
      <c r="BJ72" s="153"/>
      <c r="BK72" s="153"/>
      <c r="BL72" s="153"/>
      <c r="BM72" s="153"/>
      <c r="BN72" s="153"/>
      <c r="BO72" s="153"/>
      <c r="BP72" s="153"/>
      <c r="BQ72" s="153"/>
      <c r="BR72" s="153"/>
      <c r="BS72" s="153"/>
      <c r="BT72" s="153"/>
      <c r="BU72" s="153"/>
      <c r="BV72" s="153"/>
      <c r="BW72" s="153"/>
      <c r="BX72" s="153"/>
      <c r="BY72" s="153"/>
      <c r="BZ72" s="153"/>
      <c r="CA72" s="153"/>
      <c r="CB72" s="153"/>
      <c r="CC72" s="153"/>
      <c r="CD72" s="153"/>
      <c r="CE72" s="153"/>
      <c r="CF72" s="153"/>
      <c r="CG72" s="153"/>
      <c r="CH72" s="153"/>
      <c r="CI72" s="153"/>
      <c r="CJ72" s="153"/>
      <c r="CK72" s="153"/>
      <c r="CL72" s="153"/>
      <c r="CM72" s="153"/>
      <c r="CN72" s="153"/>
      <c r="CO72" s="153"/>
      <c r="CP72" s="153"/>
      <c r="CQ72" s="153"/>
      <c r="CR72" s="153"/>
      <c r="CS72" s="153"/>
      <c r="CT72" s="153"/>
      <c r="CU72" s="153"/>
      <c r="CV72" s="153"/>
      <c r="CW72" s="153"/>
      <c r="CX72" s="153"/>
      <c r="CY72" s="153"/>
      <c r="CZ72" s="153"/>
      <c r="DA72" s="153"/>
      <c r="DB72" s="153"/>
      <c r="DC72" s="153"/>
      <c r="DD72" s="153"/>
      <c r="DE72" s="153"/>
      <c r="DF72" s="153"/>
      <c r="DG72" s="153"/>
      <c r="DH72" s="153"/>
      <c r="DI72" s="153"/>
      <c r="DJ72" s="153"/>
      <c r="DK72" s="153"/>
      <c r="DL72" s="153"/>
      <c r="DM72" s="153"/>
      <c r="DN72" s="153"/>
      <c r="DO72" s="153"/>
      <c r="DP72" s="153"/>
      <c r="DQ72" s="153"/>
      <c r="DR72" s="153"/>
      <c r="DS72" s="153"/>
      <c r="DT72" s="153"/>
    </row>
    <row r="73" spans="1:124" x14ac:dyDescent="0.25">
      <c r="A73" s="17">
        <v>45261</v>
      </c>
      <c r="B73" s="153"/>
      <c r="C73" s="153"/>
      <c r="D73" s="153"/>
      <c r="E73" s="153"/>
      <c r="F73" s="153"/>
      <c r="G73" s="153"/>
      <c r="H73" s="153"/>
      <c r="I73" s="153"/>
      <c r="J73" s="153"/>
      <c r="K73" s="153"/>
      <c r="L73" s="153"/>
      <c r="M73" s="153"/>
      <c r="N73" s="153"/>
      <c r="O73" s="153"/>
      <c r="P73" s="153"/>
      <c r="Q73" s="153"/>
      <c r="R73" s="153"/>
      <c r="S73" s="153"/>
      <c r="T73" s="153"/>
      <c r="U73" s="153"/>
      <c r="V73" s="153"/>
      <c r="W73" s="153"/>
      <c r="X73" s="153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153"/>
      <c r="BT73" s="153"/>
      <c r="BU73" s="153"/>
      <c r="BV73" s="153"/>
      <c r="BW73" s="153"/>
      <c r="BX73" s="153"/>
      <c r="BY73" s="153"/>
      <c r="BZ73" s="153"/>
      <c r="CA73" s="153"/>
      <c r="CB73" s="153"/>
      <c r="CC73" s="153"/>
      <c r="CD73" s="153"/>
      <c r="CE73" s="153"/>
      <c r="CF73" s="153"/>
      <c r="CG73" s="153"/>
      <c r="CH73" s="153"/>
      <c r="CI73" s="153"/>
      <c r="CJ73" s="153"/>
      <c r="CK73" s="153"/>
      <c r="CL73" s="153"/>
      <c r="CM73" s="153"/>
      <c r="CN73" s="153"/>
      <c r="CO73" s="153"/>
      <c r="CP73" s="153"/>
      <c r="CQ73" s="153"/>
      <c r="CR73" s="153"/>
      <c r="CS73" s="153"/>
      <c r="CT73" s="153"/>
      <c r="CU73" s="153"/>
      <c r="CV73" s="153"/>
      <c r="CW73" s="153"/>
      <c r="CX73" s="153"/>
      <c r="CY73" s="153"/>
      <c r="CZ73" s="153"/>
      <c r="DA73" s="153"/>
      <c r="DB73" s="153"/>
      <c r="DC73" s="153"/>
      <c r="DD73" s="153"/>
      <c r="DE73" s="153"/>
      <c r="DF73" s="153"/>
      <c r="DG73" s="153"/>
      <c r="DH73" s="153"/>
      <c r="DI73" s="153"/>
      <c r="DJ73" s="153"/>
      <c r="DK73" s="153"/>
      <c r="DL73" s="153"/>
      <c r="DM73" s="153"/>
      <c r="DN73" s="153"/>
      <c r="DO73" s="153"/>
      <c r="DP73" s="153"/>
      <c r="DQ73" s="153"/>
      <c r="DR73" s="153"/>
      <c r="DS73" s="153"/>
      <c r="DT73" s="153"/>
    </row>
    <row r="74" spans="1:124" x14ac:dyDescent="0.25">
      <c r="A74" s="17">
        <v>45292</v>
      </c>
      <c r="B74" s="153"/>
      <c r="C74" s="153"/>
      <c r="D74" s="153"/>
      <c r="E74" s="153"/>
      <c r="F74" s="153"/>
      <c r="G74" s="153"/>
      <c r="H74" s="153"/>
      <c r="I74" s="153"/>
      <c r="J74" s="153"/>
      <c r="K74" s="153"/>
      <c r="L74" s="153"/>
      <c r="M74" s="153"/>
      <c r="N74" s="153"/>
      <c r="O74" s="153"/>
      <c r="P74" s="153"/>
      <c r="Q74" s="153"/>
      <c r="R74" s="153"/>
      <c r="S74" s="153"/>
      <c r="T74" s="153"/>
      <c r="U74" s="153"/>
      <c r="V74" s="153"/>
      <c r="W74" s="153"/>
      <c r="X74" s="153"/>
      <c r="Y74" s="153"/>
      <c r="Z74" s="153"/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  <c r="BM74" s="153"/>
      <c r="BN74" s="153"/>
      <c r="BO74" s="153"/>
      <c r="BP74" s="153"/>
      <c r="BQ74" s="153"/>
      <c r="BR74" s="153"/>
      <c r="BS74" s="153"/>
      <c r="BT74" s="153"/>
      <c r="BU74" s="153"/>
      <c r="BV74" s="153"/>
      <c r="BW74" s="153"/>
      <c r="BX74" s="153"/>
      <c r="BY74" s="153"/>
      <c r="BZ74" s="153"/>
      <c r="CA74" s="153"/>
      <c r="CB74" s="153"/>
      <c r="CC74" s="153"/>
      <c r="CD74" s="153"/>
      <c r="CE74" s="153"/>
      <c r="CF74" s="153"/>
      <c r="CG74" s="153"/>
      <c r="CH74" s="153"/>
      <c r="CI74" s="153"/>
      <c r="CJ74" s="153"/>
      <c r="CK74" s="153"/>
      <c r="CL74" s="153"/>
      <c r="CM74" s="153"/>
      <c r="CN74" s="153"/>
      <c r="CO74" s="153"/>
      <c r="CP74" s="153"/>
      <c r="CQ74" s="153"/>
      <c r="CR74" s="153"/>
      <c r="CS74" s="153"/>
      <c r="CT74" s="153"/>
      <c r="CU74" s="153"/>
      <c r="CV74" s="153"/>
      <c r="CW74" s="153"/>
      <c r="CX74" s="153"/>
      <c r="CY74" s="153"/>
      <c r="CZ74" s="153"/>
      <c r="DA74" s="153"/>
      <c r="DB74" s="153"/>
      <c r="DC74" s="153"/>
      <c r="DD74" s="153"/>
      <c r="DE74" s="153"/>
      <c r="DF74" s="153"/>
      <c r="DG74" s="153"/>
      <c r="DH74" s="153"/>
      <c r="DI74" s="153"/>
      <c r="DJ74" s="153"/>
      <c r="DK74" s="153"/>
      <c r="DL74" s="153"/>
      <c r="DM74" s="153"/>
      <c r="DN74" s="153"/>
      <c r="DO74" s="153"/>
      <c r="DP74" s="153"/>
      <c r="DQ74" s="153"/>
      <c r="DR74" s="153"/>
      <c r="DS74" s="153"/>
      <c r="DT74" s="153"/>
    </row>
    <row r="75" spans="1:124" x14ac:dyDescent="0.25">
      <c r="A75" s="17">
        <v>45323</v>
      </c>
      <c r="B75" s="153"/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3"/>
      <c r="P75" s="153"/>
      <c r="Q75" s="153"/>
      <c r="R75" s="153"/>
      <c r="S75" s="153"/>
      <c r="T75" s="153"/>
      <c r="U75" s="153"/>
      <c r="V75" s="153"/>
      <c r="W75" s="153"/>
      <c r="X75" s="153"/>
      <c r="Y75" s="153"/>
      <c r="Z75" s="153"/>
      <c r="AA75" s="153"/>
      <c r="AB75" s="153"/>
      <c r="AC75" s="153"/>
      <c r="AD75" s="153"/>
      <c r="AE75" s="153"/>
      <c r="AF75" s="153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153"/>
      <c r="AY75" s="153"/>
      <c r="AZ75" s="153"/>
      <c r="BA75" s="153"/>
      <c r="BB75" s="153"/>
      <c r="BC75" s="153"/>
      <c r="BD75" s="153"/>
      <c r="BE75" s="153"/>
      <c r="BF75" s="153"/>
      <c r="BG75" s="153"/>
      <c r="BH75" s="153"/>
      <c r="BI75" s="153"/>
      <c r="BJ75" s="153"/>
      <c r="BK75" s="153"/>
      <c r="BL75" s="153"/>
      <c r="BM75" s="153"/>
      <c r="BN75" s="153"/>
      <c r="BO75" s="153"/>
      <c r="BP75" s="153"/>
      <c r="BQ75" s="153"/>
      <c r="BR75" s="153"/>
      <c r="BS75" s="153"/>
      <c r="BT75" s="153"/>
      <c r="BU75" s="153"/>
      <c r="BV75" s="153"/>
      <c r="BW75" s="153"/>
      <c r="BX75" s="153"/>
      <c r="BY75" s="153"/>
      <c r="BZ75" s="153"/>
      <c r="CA75" s="153"/>
      <c r="CB75" s="153"/>
      <c r="CC75" s="153"/>
      <c r="CD75" s="153"/>
      <c r="CE75" s="153"/>
      <c r="CF75" s="153"/>
      <c r="CG75" s="153"/>
      <c r="CH75" s="153"/>
      <c r="CI75" s="153"/>
      <c r="CJ75" s="153"/>
      <c r="CK75" s="153"/>
      <c r="CL75" s="153"/>
      <c r="CM75" s="153"/>
      <c r="CN75" s="153"/>
      <c r="CO75" s="153"/>
      <c r="CP75" s="153"/>
      <c r="CQ75" s="153"/>
      <c r="CR75" s="153"/>
      <c r="CS75" s="153"/>
      <c r="CT75" s="153"/>
      <c r="CU75" s="153"/>
      <c r="CV75" s="153"/>
      <c r="CW75" s="153"/>
      <c r="CX75" s="153"/>
      <c r="CY75" s="153"/>
      <c r="CZ75" s="153"/>
      <c r="DA75" s="153"/>
      <c r="DB75" s="153"/>
      <c r="DC75" s="153"/>
      <c r="DD75" s="153"/>
      <c r="DE75" s="153"/>
      <c r="DF75" s="153"/>
      <c r="DG75" s="153"/>
      <c r="DH75" s="153"/>
      <c r="DI75" s="153"/>
      <c r="DJ75" s="153"/>
      <c r="DK75" s="153"/>
      <c r="DL75" s="153"/>
      <c r="DM75" s="153"/>
      <c r="DN75" s="153"/>
      <c r="DO75" s="153"/>
      <c r="DP75" s="153"/>
      <c r="DQ75" s="153"/>
      <c r="DR75" s="153"/>
      <c r="DS75" s="153"/>
      <c r="DT75" s="153"/>
    </row>
    <row r="76" spans="1:124" x14ac:dyDescent="0.25">
      <c r="A76" s="17">
        <v>45352</v>
      </c>
      <c r="B76" s="153"/>
      <c r="C76" s="153"/>
      <c r="D76" s="153"/>
      <c r="E76" s="153"/>
      <c r="F76" s="153"/>
      <c r="G76" s="153"/>
      <c r="H76" s="153"/>
      <c r="I76" s="153"/>
      <c r="J76" s="153"/>
      <c r="K76" s="153"/>
      <c r="L76" s="153"/>
      <c r="M76" s="153"/>
      <c r="N76" s="153"/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  <c r="BM76" s="153"/>
      <c r="BN76" s="153"/>
      <c r="BO76" s="153"/>
      <c r="BP76" s="153"/>
      <c r="BQ76" s="153"/>
      <c r="BR76" s="153"/>
      <c r="BS76" s="153"/>
      <c r="BT76" s="153"/>
      <c r="BU76" s="153"/>
      <c r="BV76" s="153"/>
      <c r="BW76" s="153"/>
      <c r="BX76" s="153"/>
      <c r="BY76" s="153"/>
      <c r="BZ76" s="153"/>
      <c r="CA76" s="153"/>
      <c r="CB76" s="153"/>
      <c r="CC76" s="153"/>
      <c r="CD76" s="153"/>
      <c r="CE76" s="153"/>
      <c r="CF76" s="153"/>
      <c r="CG76" s="153"/>
      <c r="CH76" s="153"/>
      <c r="CI76" s="153"/>
      <c r="CJ76" s="153"/>
      <c r="CK76" s="153"/>
      <c r="CL76" s="153"/>
      <c r="CM76" s="153"/>
      <c r="CN76" s="153"/>
      <c r="CO76" s="153"/>
      <c r="CP76" s="153"/>
      <c r="CQ76" s="153"/>
      <c r="CR76" s="153"/>
      <c r="CS76" s="153"/>
      <c r="CT76" s="153"/>
      <c r="CU76" s="153"/>
      <c r="CV76" s="153"/>
      <c r="CW76" s="153"/>
      <c r="CX76" s="153"/>
      <c r="CY76" s="153"/>
      <c r="CZ76" s="153"/>
      <c r="DA76" s="153"/>
      <c r="DB76" s="153"/>
      <c r="DC76" s="153"/>
      <c r="DD76" s="153"/>
      <c r="DE76" s="153"/>
      <c r="DF76" s="153"/>
      <c r="DG76" s="153"/>
      <c r="DH76" s="153"/>
      <c r="DI76" s="153"/>
      <c r="DJ76" s="153"/>
      <c r="DK76" s="153"/>
      <c r="DL76" s="153"/>
      <c r="DM76" s="153"/>
      <c r="DN76" s="153"/>
      <c r="DO76" s="153"/>
      <c r="DP76" s="153"/>
      <c r="DQ76" s="153"/>
      <c r="DR76" s="153"/>
      <c r="DS76" s="153"/>
      <c r="DT76" s="153"/>
    </row>
    <row r="77" spans="1:124" x14ac:dyDescent="0.25">
      <c r="A77" s="17">
        <v>45383</v>
      </c>
      <c r="B77" s="153"/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3"/>
      <c r="P77" s="153"/>
      <c r="Q77" s="153"/>
      <c r="R77" s="153"/>
      <c r="S77" s="153"/>
      <c r="T77" s="153"/>
      <c r="U77" s="153"/>
      <c r="V77" s="153"/>
      <c r="W77" s="153"/>
      <c r="X77" s="153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  <c r="BM77" s="153"/>
      <c r="BN77" s="153"/>
      <c r="BO77" s="153"/>
      <c r="BP77" s="153"/>
      <c r="BQ77" s="153"/>
      <c r="BR77" s="153"/>
      <c r="BS77" s="153"/>
      <c r="BT77" s="153"/>
      <c r="BU77" s="153"/>
      <c r="BV77" s="153"/>
      <c r="BW77" s="153"/>
      <c r="BX77" s="153"/>
      <c r="BY77" s="153"/>
      <c r="BZ77" s="153"/>
      <c r="CA77" s="153"/>
      <c r="CB77" s="153"/>
      <c r="CC77" s="153"/>
      <c r="CD77" s="153"/>
      <c r="CE77" s="153"/>
      <c r="CF77" s="153"/>
      <c r="CG77" s="153"/>
      <c r="CH77" s="153"/>
      <c r="CI77" s="153"/>
      <c r="CJ77" s="153"/>
      <c r="CK77" s="153"/>
      <c r="CL77" s="153"/>
      <c r="CM77" s="153"/>
      <c r="CN77" s="153"/>
      <c r="CO77" s="153"/>
      <c r="CP77" s="153"/>
      <c r="CQ77" s="153"/>
      <c r="CR77" s="153"/>
      <c r="CS77" s="153"/>
      <c r="CT77" s="153"/>
      <c r="CU77" s="153"/>
      <c r="CV77" s="153"/>
      <c r="CW77" s="153"/>
      <c r="CX77" s="153"/>
      <c r="CY77" s="153"/>
      <c r="CZ77" s="153"/>
      <c r="DA77" s="153"/>
      <c r="DB77" s="153"/>
      <c r="DC77" s="153"/>
      <c r="DD77" s="153"/>
      <c r="DE77" s="153"/>
      <c r="DF77" s="153"/>
      <c r="DG77" s="153"/>
      <c r="DH77" s="153"/>
      <c r="DI77" s="153"/>
      <c r="DJ77" s="153"/>
      <c r="DK77" s="153"/>
      <c r="DL77" s="153"/>
      <c r="DM77" s="153"/>
      <c r="DN77" s="153"/>
      <c r="DO77" s="153"/>
      <c r="DP77" s="153"/>
      <c r="DQ77" s="153"/>
      <c r="DR77" s="153"/>
      <c r="DS77" s="153"/>
      <c r="DT77" s="153"/>
    </row>
    <row r="78" spans="1:124" x14ac:dyDescent="0.25">
      <c r="A78" s="17">
        <v>45413</v>
      </c>
      <c r="B78" s="153"/>
      <c r="C78" s="153"/>
      <c r="D78" s="153"/>
      <c r="E78" s="153"/>
      <c r="F78" s="153"/>
      <c r="G78" s="153"/>
      <c r="H78" s="153"/>
      <c r="I78" s="153"/>
      <c r="J78" s="153"/>
      <c r="K78" s="153"/>
      <c r="L78" s="153"/>
      <c r="M78" s="153"/>
      <c r="N78" s="153"/>
      <c r="O78" s="153"/>
      <c r="P78" s="153"/>
      <c r="Q78" s="153"/>
      <c r="R78" s="153"/>
      <c r="S78" s="153"/>
      <c r="T78" s="153"/>
      <c r="U78" s="153"/>
      <c r="V78" s="153"/>
      <c r="W78" s="153"/>
      <c r="X78" s="153"/>
      <c r="Y78" s="153"/>
      <c r="Z78" s="153"/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  <c r="BM78" s="153"/>
      <c r="BN78" s="153"/>
      <c r="BO78" s="153"/>
      <c r="BP78" s="153"/>
      <c r="BQ78" s="153"/>
      <c r="BR78" s="153"/>
      <c r="BS78" s="153"/>
      <c r="BT78" s="153"/>
      <c r="BU78" s="153"/>
      <c r="BV78" s="153"/>
      <c r="BW78" s="153"/>
      <c r="BX78" s="153"/>
      <c r="BY78" s="153"/>
      <c r="BZ78" s="153"/>
      <c r="CA78" s="153"/>
      <c r="CB78" s="153"/>
      <c r="CC78" s="153"/>
      <c r="CD78" s="153"/>
      <c r="CE78" s="153"/>
      <c r="CF78" s="153"/>
      <c r="CG78" s="153"/>
      <c r="CH78" s="153"/>
      <c r="CI78" s="153"/>
      <c r="CJ78" s="153"/>
      <c r="CK78" s="153"/>
      <c r="CL78" s="153"/>
      <c r="CM78" s="153"/>
      <c r="CN78" s="153"/>
      <c r="CO78" s="153"/>
      <c r="CP78" s="153"/>
      <c r="CQ78" s="153"/>
      <c r="CR78" s="153"/>
      <c r="CS78" s="153"/>
      <c r="CT78" s="153"/>
      <c r="CU78" s="153"/>
      <c r="CV78" s="153"/>
      <c r="CW78" s="153"/>
      <c r="CX78" s="153"/>
      <c r="CY78" s="153"/>
      <c r="CZ78" s="153"/>
      <c r="DA78" s="153"/>
      <c r="DB78" s="153"/>
      <c r="DC78" s="153"/>
      <c r="DD78" s="153"/>
      <c r="DE78" s="153"/>
      <c r="DF78" s="153"/>
      <c r="DG78" s="153"/>
      <c r="DH78" s="153"/>
      <c r="DI78" s="153"/>
      <c r="DJ78" s="153"/>
      <c r="DK78" s="153"/>
      <c r="DL78" s="153"/>
      <c r="DM78" s="153"/>
      <c r="DN78" s="153"/>
      <c r="DO78" s="153"/>
      <c r="DP78" s="153"/>
      <c r="DQ78" s="153"/>
      <c r="DR78" s="153"/>
      <c r="DS78" s="153"/>
      <c r="DT78" s="153"/>
    </row>
    <row r="79" spans="1:124" x14ac:dyDescent="0.25">
      <c r="A79" s="17">
        <v>45444</v>
      </c>
      <c r="B79" s="153"/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3"/>
      <c r="P79" s="153"/>
      <c r="Q79" s="153"/>
      <c r="R79" s="153"/>
      <c r="S79" s="153"/>
      <c r="T79" s="153"/>
      <c r="U79" s="153"/>
      <c r="V79" s="153"/>
      <c r="W79" s="153"/>
      <c r="X79" s="153"/>
      <c r="Y79" s="153"/>
      <c r="Z79" s="153"/>
      <c r="AA79" s="153"/>
      <c r="AB79" s="153"/>
      <c r="AC79" s="153"/>
      <c r="AD79" s="153"/>
      <c r="AE79" s="153"/>
      <c r="AF79" s="153"/>
      <c r="AG79" s="153"/>
      <c r="AH79" s="153"/>
      <c r="AI79" s="153"/>
      <c r="AJ79" s="153"/>
      <c r="AK79" s="153"/>
      <c r="AL79" s="153"/>
      <c r="AM79" s="153"/>
      <c r="AN79" s="153"/>
      <c r="AO79" s="153"/>
      <c r="AP79" s="153"/>
      <c r="AQ79" s="153"/>
      <c r="AR79" s="153"/>
      <c r="AS79" s="153"/>
      <c r="AT79" s="153"/>
      <c r="AU79" s="153"/>
      <c r="AV79" s="153"/>
      <c r="AW79" s="153"/>
      <c r="AX79" s="153"/>
      <c r="AY79" s="153"/>
      <c r="AZ79" s="153"/>
      <c r="BA79" s="153"/>
      <c r="BB79" s="153"/>
      <c r="BC79" s="153"/>
      <c r="BD79" s="153"/>
      <c r="BE79" s="153"/>
      <c r="BF79" s="153"/>
      <c r="BG79" s="153"/>
      <c r="BH79" s="153"/>
      <c r="BI79" s="153"/>
      <c r="BJ79" s="153"/>
      <c r="BK79" s="153"/>
      <c r="BL79" s="153"/>
      <c r="BM79" s="153"/>
      <c r="BN79" s="153"/>
      <c r="BO79" s="153"/>
      <c r="BP79" s="153"/>
      <c r="BQ79" s="153"/>
      <c r="BR79" s="153"/>
      <c r="BS79" s="153"/>
      <c r="BT79" s="153"/>
      <c r="BU79" s="153"/>
      <c r="BV79" s="153"/>
      <c r="BW79" s="153"/>
      <c r="BX79" s="153"/>
      <c r="BY79" s="153"/>
      <c r="BZ79" s="153"/>
      <c r="CA79" s="153"/>
      <c r="CB79" s="153"/>
      <c r="CC79" s="153"/>
      <c r="CD79" s="153"/>
      <c r="CE79" s="153"/>
      <c r="CF79" s="153"/>
      <c r="CG79" s="153"/>
      <c r="CH79" s="153"/>
      <c r="CI79" s="153"/>
      <c r="CJ79" s="153"/>
      <c r="CK79" s="153"/>
      <c r="CL79" s="153"/>
      <c r="CM79" s="153"/>
      <c r="CN79" s="153"/>
      <c r="CO79" s="153"/>
      <c r="CP79" s="153"/>
      <c r="CQ79" s="153"/>
      <c r="CR79" s="153"/>
      <c r="CS79" s="153"/>
      <c r="CT79" s="153"/>
      <c r="CU79" s="153"/>
      <c r="CV79" s="153"/>
      <c r="CW79" s="153"/>
      <c r="CX79" s="153"/>
      <c r="CY79" s="153"/>
      <c r="CZ79" s="153"/>
      <c r="DA79" s="153"/>
      <c r="DB79" s="153"/>
      <c r="DC79" s="153"/>
      <c r="DD79" s="153"/>
      <c r="DE79" s="153"/>
      <c r="DF79" s="153"/>
      <c r="DG79" s="153"/>
      <c r="DH79" s="153"/>
      <c r="DI79" s="153"/>
      <c r="DJ79" s="153"/>
      <c r="DK79" s="153"/>
      <c r="DL79" s="153"/>
      <c r="DM79" s="153"/>
      <c r="DN79" s="153"/>
      <c r="DO79" s="153"/>
      <c r="DP79" s="153"/>
      <c r="DQ79" s="153"/>
      <c r="DR79" s="153"/>
      <c r="DS79" s="153"/>
      <c r="DT79" s="153"/>
    </row>
    <row r="80" spans="1:124" x14ac:dyDescent="0.25">
      <c r="A80" s="17">
        <v>45474</v>
      </c>
      <c r="B80" s="153"/>
      <c r="C80" s="153"/>
      <c r="D80" s="153"/>
      <c r="E80" s="153"/>
      <c r="F80" s="153"/>
      <c r="G80" s="153"/>
      <c r="H80" s="153"/>
      <c r="I80" s="153"/>
      <c r="J80" s="153"/>
      <c r="K80" s="153"/>
      <c r="L80" s="153"/>
      <c r="M80" s="153"/>
      <c r="N80" s="153"/>
      <c r="O80" s="153"/>
      <c r="P80" s="153"/>
      <c r="Q80" s="153"/>
      <c r="R80" s="153"/>
      <c r="S80" s="153"/>
      <c r="T80" s="153"/>
      <c r="U80" s="153"/>
      <c r="V80" s="153"/>
      <c r="W80" s="153"/>
      <c r="X80" s="153"/>
      <c r="Y80" s="153"/>
      <c r="Z80" s="153"/>
      <c r="AA80" s="153"/>
      <c r="AB80" s="153"/>
      <c r="AC80" s="153"/>
      <c r="AD80" s="153"/>
      <c r="AE80" s="153"/>
      <c r="AF80" s="153"/>
      <c r="AG80" s="153"/>
      <c r="AH80" s="153"/>
      <c r="AI80" s="153"/>
      <c r="AJ80" s="153"/>
      <c r="AK80" s="153"/>
      <c r="AL80" s="153"/>
      <c r="AM80" s="153"/>
      <c r="AN80" s="153"/>
      <c r="AO80" s="153"/>
      <c r="AP80" s="153"/>
      <c r="AQ80" s="153"/>
      <c r="AR80" s="153"/>
      <c r="AS80" s="153"/>
      <c r="AT80" s="153"/>
      <c r="AU80" s="153"/>
      <c r="AV80" s="153"/>
      <c r="AW80" s="153"/>
      <c r="AX80" s="153"/>
      <c r="AY80" s="153"/>
      <c r="AZ80" s="153"/>
      <c r="BA80" s="153"/>
      <c r="BB80" s="153"/>
      <c r="BC80" s="153"/>
      <c r="BD80" s="153"/>
      <c r="BE80" s="153"/>
      <c r="BF80" s="153"/>
      <c r="BG80" s="153"/>
      <c r="BH80" s="153"/>
      <c r="BI80" s="153"/>
      <c r="BJ80" s="153"/>
      <c r="BK80" s="153"/>
      <c r="BL80" s="153"/>
      <c r="BM80" s="153"/>
      <c r="BN80" s="153"/>
      <c r="BO80" s="153"/>
      <c r="BP80" s="153"/>
      <c r="BQ80" s="153"/>
      <c r="BR80" s="153"/>
      <c r="BS80" s="153"/>
      <c r="BT80" s="153"/>
      <c r="BU80" s="153"/>
      <c r="BV80" s="153"/>
      <c r="BW80" s="153"/>
      <c r="BX80" s="153"/>
      <c r="BY80" s="153"/>
      <c r="BZ80" s="153"/>
      <c r="CA80" s="153"/>
      <c r="CB80" s="153"/>
      <c r="CC80" s="153"/>
      <c r="CD80" s="153"/>
      <c r="CE80" s="153"/>
      <c r="CF80" s="153"/>
      <c r="CG80" s="153"/>
      <c r="CH80" s="153"/>
      <c r="CI80" s="153"/>
      <c r="CJ80" s="153"/>
      <c r="CK80" s="153"/>
      <c r="CL80" s="153"/>
      <c r="CM80" s="153"/>
      <c r="CN80" s="153"/>
      <c r="CO80" s="153"/>
      <c r="CP80" s="153"/>
      <c r="CQ80" s="153"/>
      <c r="CR80" s="153"/>
      <c r="CS80" s="153"/>
      <c r="CT80" s="153"/>
      <c r="CU80" s="153"/>
      <c r="CV80" s="153"/>
      <c r="CW80" s="153"/>
      <c r="CX80" s="153"/>
      <c r="CY80" s="153"/>
      <c r="CZ80" s="153"/>
      <c r="DA80" s="153"/>
      <c r="DB80" s="153"/>
      <c r="DC80" s="153"/>
      <c r="DD80" s="153"/>
      <c r="DE80" s="153"/>
      <c r="DF80" s="153"/>
      <c r="DG80" s="153"/>
      <c r="DH80" s="153"/>
      <c r="DI80" s="153"/>
      <c r="DJ80" s="153"/>
      <c r="DK80" s="153"/>
      <c r="DL80" s="153"/>
      <c r="DM80" s="153"/>
      <c r="DN80" s="153"/>
      <c r="DO80" s="153"/>
      <c r="DP80" s="153"/>
      <c r="DQ80" s="153"/>
      <c r="DR80" s="153"/>
      <c r="DS80" s="153"/>
      <c r="DT80" s="153"/>
    </row>
    <row r="81" spans="1:124" x14ac:dyDescent="0.25">
      <c r="A81" s="17">
        <v>45505</v>
      </c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  <c r="BM81" s="153"/>
      <c r="BN81" s="153"/>
      <c r="BO81" s="153"/>
      <c r="BP81" s="153"/>
      <c r="BQ81" s="153"/>
      <c r="BR81" s="153"/>
      <c r="BS81" s="153"/>
      <c r="BT81" s="153"/>
      <c r="BU81" s="153"/>
      <c r="BV81" s="153"/>
      <c r="BW81" s="153"/>
      <c r="BX81" s="153"/>
      <c r="BY81" s="153"/>
      <c r="BZ81" s="153"/>
      <c r="CA81" s="153"/>
      <c r="CB81" s="153"/>
      <c r="CC81" s="153"/>
      <c r="CD81" s="153"/>
      <c r="CE81" s="153"/>
      <c r="CF81" s="153"/>
      <c r="CG81" s="153"/>
      <c r="CH81" s="153"/>
      <c r="CI81" s="153"/>
      <c r="CJ81" s="153"/>
      <c r="CK81" s="153"/>
      <c r="CL81" s="153"/>
      <c r="CM81" s="153"/>
      <c r="CN81" s="153"/>
      <c r="CO81" s="153"/>
      <c r="CP81" s="153"/>
      <c r="CQ81" s="153"/>
      <c r="CR81" s="153"/>
      <c r="CS81" s="153"/>
      <c r="CT81" s="153"/>
      <c r="CU81" s="153"/>
      <c r="CV81" s="153"/>
      <c r="CW81" s="153"/>
      <c r="CX81" s="153"/>
      <c r="CY81" s="153"/>
      <c r="CZ81" s="153"/>
      <c r="DA81" s="153"/>
      <c r="DB81" s="153"/>
      <c r="DC81" s="153"/>
      <c r="DD81" s="153"/>
      <c r="DE81" s="153"/>
      <c r="DF81" s="153"/>
      <c r="DG81" s="153"/>
      <c r="DH81" s="153"/>
      <c r="DI81" s="153"/>
      <c r="DJ81" s="153"/>
      <c r="DK81" s="153"/>
      <c r="DL81" s="153"/>
      <c r="DM81" s="153"/>
      <c r="DN81" s="153"/>
      <c r="DO81" s="153"/>
      <c r="DP81" s="153"/>
      <c r="DQ81" s="153"/>
      <c r="DR81" s="153"/>
      <c r="DS81" s="153"/>
      <c r="DT81" s="153"/>
    </row>
    <row r="82" spans="1:124" x14ac:dyDescent="0.25">
      <c r="A82" s="17">
        <v>45536</v>
      </c>
      <c r="B82" s="153"/>
      <c r="C82" s="153"/>
      <c r="D82" s="153"/>
      <c r="E82" s="153"/>
      <c r="F82" s="153"/>
      <c r="G82" s="153"/>
      <c r="H82" s="153"/>
      <c r="I82" s="153"/>
      <c r="J82" s="153"/>
      <c r="K82" s="153"/>
      <c r="L82" s="153"/>
      <c r="M82" s="153"/>
      <c r="N82" s="153"/>
      <c r="O82" s="153"/>
      <c r="P82" s="153"/>
      <c r="Q82" s="153"/>
      <c r="R82" s="153"/>
      <c r="S82" s="153"/>
      <c r="T82" s="153"/>
      <c r="U82" s="153"/>
      <c r="V82" s="153"/>
      <c r="W82" s="153"/>
      <c r="X82" s="153"/>
      <c r="Y82" s="153"/>
      <c r="Z82" s="153"/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  <c r="BM82" s="153"/>
      <c r="BN82" s="153"/>
      <c r="BO82" s="153"/>
      <c r="BP82" s="153"/>
      <c r="BQ82" s="153"/>
      <c r="BR82" s="153"/>
      <c r="BS82" s="153"/>
      <c r="BT82" s="153"/>
      <c r="BU82" s="153"/>
      <c r="BV82" s="153"/>
      <c r="BW82" s="153"/>
      <c r="BX82" s="153"/>
      <c r="BY82" s="153"/>
      <c r="BZ82" s="153"/>
      <c r="CA82" s="153"/>
      <c r="CB82" s="153"/>
      <c r="CC82" s="153"/>
      <c r="CD82" s="153"/>
      <c r="CE82" s="153"/>
      <c r="CF82" s="153"/>
      <c r="CG82" s="153"/>
      <c r="CH82" s="153"/>
      <c r="CI82" s="153"/>
      <c r="CJ82" s="153"/>
      <c r="CK82" s="153"/>
      <c r="CL82" s="153"/>
      <c r="CM82" s="153"/>
      <c r="CN82" s="153"/>
      <c r="CO82" s="153"/>
      <c r="CP82" s="153"/>
      <c r="CQ82" s="153"/>
      <c r="CR82" s="153"/>
      <c r="CS82" s="153"/>
      <c r="CT82" s="153"/>
      <c r="CU82" s="153"/>
      <c r="CV82" s="153"/>
      <c r="CW82" s="153"/>
      <c r="CX82" s="153"/>
      <c r="CY82" s="153"/>
      <c r="CZ82" s="153"/>
      <c r="DA82" s="153"/>
      <c r="DB82" s="153"/>
      <c r="DC82" s="153"/>
      <c r="DD82" s="153"/>
      <c r="DE82" s="153"/>
      <c r="DF82" s="153"/>
      <c r="DG82" s="153"/>
      <c r="DH82" s="153"/>
      <c r="DI82" s="153"/>
      <c r="DJ82" s="153"/>
      <c r="DK82" s="153"/>
      <c r="DL82" s="153"/>
      <c r="DM82" s="153"/>
      <c r="DN82" s="153"/>
      <c r="DO82" s="153"/>
      <c r="DP82" s="153"/>
      <c r="DQ82" s="153"/>
      <c r="DR82" s="153"/>
      <c r="DS82" s="153"/>
      <c r="DT82" s="153"/>
    </row>
    <row r="83" spans="1:124" x14ac:dyDescent="0.25">
      <c r="A83" s="17">
        <v>45566</v>
      </c>
      <c r="B83" s="153"/>
      <c r="C83" s="153"/>
      <c r="D83" s="153"/>
      <c r="E83" s="153"/>
      <c r="F83" s="153"/>
      <c r="G83" s="153"/>
      <c r="H83" s="153"/>
      <c r="I83" s="153"/>
      <c r="J83" s="153"/>
      <c r="K83" s="153"/>
      <c r="L83" s="153"/>
      <c r="M83" s="153"/>
      <c r="N83" s="153"/>
      <c r="O83" s="153"/>
      <c r="P83" s="153"/>
      <c r="Q83" s="153"/>
      <c r="R83" s="153"/>
      <c r="S83" s="153"/>
      <c r="T83" s="153"/>
      <c r="U83" s="153"/>
      <c r="V83" s="153"/>
      <c r="W83" s="153"/>
      <c r="X83" s="153"/>
      <c r="Y83" s="153"/>
      <c r="Z83" s="153"/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3"/>
      <c r="BG83" s="153"/>
      <c r="BH83" s="153"/>
      <c r="BI83" s="153"/>
      <c r="BJ83" s="153"/>
      <c r="BK83" s="153"/>
      <c r="BL83" s="153"/>
      <c r="BM83" s="153"/>
      <c r="BN83" s="153"/>
      <c r="BO83" s="153"/>
      <c r="BP83" s="153"/>
      <c r="BQ83" s="153"/>
      <c r="BR83" s="153"/>
      <c r="BS83" s="153"/>
      <c r="BT83" s="153"/>
      <c r="BU83" s="153"/>
      <c r="BV83" s="153"/>
      <c r="BW83" s="153"/>
      <c r="BX83" s="153"/>
      <c r="BY83" s="153"/>
      <c r="BZ83" s="153"/>
      <c r="CA83" s="153"/>
      <c r="CB83" s="153"/>
      <c r="CC83" s="153"/>
      <c r="CD83" s="153"/>
      <c r="CE83" s="153"/>
      <c r="CF83" s="153"/>
      <c r="CG83" s="153"/>
      <c r="CH83" s="153"/>
      <c r="CI83" s="153"/>
      <c r="CJ83" s="153"/>
      <c r="CK83" s="153"/>
      <c r="CL83" s="153"/>
      <c r="CM83" s="153"/>
      <c r="CN83" s="153"/>
      <c r="CO83" s="153"/>
      <c r="CP83" s="153"/>
      <c r="CQ83" s="153"/>
      <c r="CR83" s="153"/>
      <c r="CS83" s="153"/>
      <c r="CT83" s="153"/>
      <c r="CU83" s="153"/>
      <c r="CV83" s="153"/>
      <c r="CW83" s="153"/>
      <c r="CX83" s="153"/>
      <c r="CY83" s="153"/>
      <c r="CZ83" s="153"/>
      <c r="DA83" s="153"/>
      <c r="DB83" s="153"/>
      <c r="DC83" s="153"/>
      <c r="DD83" s="153"/>
      <c r="DE83" s="153"/>
      <c r="DF83" s="153"/>
      <c r="DG83" s="153"/>
      <c r="DH83" s="153"/>
      <c r="DI83" s="153"/>
      <c r="DJ83" s="153"/>
      <c r="DK83" s="153"/>
      <c r="DL83" s="153"/>
      <c r="DM83" s="153"/>
      <c r="DN83" s="153"/>
      <c r="DO83" s="153"/>
      <c r="DP83" s="153"/>
      <c r="DQ83" s="153"/>
      <c r="DR83" s="153"/>
      <c r="DS83" s="153"/>
      <c r="DT83" s="153"/>
    </row>
    <row r="84" spans="1:124" x14ac:dyDescent="0.25">
      <c r="A84" s="17">
        <v>45597</v>
      </c>
      <c r="B84" s="153"/>
      <c r="C84" s="153"/>
      <c r="D84" s="153"/>
      <c r="E84" s="153"/>
      <c r="F84" s="153"/>
      <c r="G84" s="153"/>
      <c r="H84" s="153"/>
      <c r="I84" s="153"/>
      <c r="J84" s="153"/>
      <c r="K84" s="153"/>
      <c r="L84" s="153"/>
      <c r="M84" s="153"/>
      <c r="N84" s="153"/>
      <c r="O84" s="153"/>
      <c r="P84" s="153"/>
      <c r="Q84" s="153"/>
      <c r="R84" s="153"/>
      <c r="S84" s="153"/>
      <c r="T84" s="153"/>
      <c r="U84" s="153"/>
      <c r="V84" s="153"/>
      <c r="W84" s="153"/>
      <c r="X84" s="153"/>
      <c r="Y84" s="153"/>
      <c r="Z84" s="153"/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3"/>
      <c r="BG84" s="153"/>
      <c r="BH84" s="153"/>
      <c r="BI84" s="153"/>
      <c r="BJ84" s="153"/>
      <c r="BK84" s="153"/>
      <c r="BL84" s="153"/>
      <c r="BM84" s="153"/>
      <c r="BN84" s="153"/>
      <c r="BO84" s="153"/>
      <c r="BP84" s="153"/>
      <c r="BQ84" s="153"/>
      <c r="BR84" s="153"/>
      <c r="BS84" s="153"/>
      <c r="BT84" s="153"/>
      <c r="BU84" s="153"/>
      <c r="BV84" s="153"/>
      <c r="BW84" s="153"/>
      <c r="BX84" s="153"/>
      <c r="BY84" s="153"/>
      <c r="BZ84" s="153"/>
      <c r="CA84" s="153"/>
      <c r="CB84" s="153"/>
      <c r="CC84" s="153"/>
      <c r="CD84" s="153"/>
      <c r="CE84" s="153"/>
      <c r="CF84" s="153"/>
      <c r="CG84" s="153"/>
      <c r="CH84" s="153"/>
      <c r="CI84" s="153"/>
      <c r="CJ84" s="153"/>
      <c r="CK84" s="153"/>
      <c r="CL84" s="153"/>
      <c r="CM84" s="153"/>
      <c r="CN84" s="153"/>
      <c r="CO84" s="153"/>
      <c r="CP84" s="153"/>
      <c r="CQ84" s="153"/>
      <c r="CR84" s="153"/>
      <c r="CS84" s="153"/>
      <c r="CT84" s="153"/>
      <c r="CU84" s="153"/>
      <c r="CV84" s="153"/>
      <c r="CW84" s="153"/>
      <c r="CX84" s="153"/>
      <c r="CY84" s="153"/>
      <c r="CZ84" s="153"/>
      <c r="DA84" s="153"/>
      <c r="DB84" s="153"/>
      <c r="DC84" s="153"/>
      <c r="DD84" s="153"/>
      <c r="DE84" s="153"/>
      <c r="DF84" s="153"/>
      <c r="DG84" s="153"/>
      <c r="DH84" s="153"/>
      <c r="DI84" s="153"/>
      <c r="DJ84" s="153"/>
      <c r="DK84" s="153"/>
      <c r="DL84" s="153"/>
      <c r="DM84" s="153"/>
      <c r="DN84" s="153"/>
      <c r="DO84" s="153"/>
      <c r="DP84" s="153"/>
      <c r="DQ84" s="153"/>
      <c r="DR84" s="153"/>
      <c r="DS84" s="153"/>
      <c r="DT84" s="153"/>
    </row>
    <row r="85" spans="1:124" x14ac:dyDescent="0.25">
      <c r="A85" s="17">
        <v>45627</v>
      </c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  <c r="BM85" s="153"/>
      <c r="BN85" s="153"/>
      <c r="BO85" s="153"/>
      <c r="BP85" s="153"/>
      <c r="BQ85" s="153"/>
      <c r="BR85" s="153"/>
      <c r="BS85" s="153"/>
      <c r="BT85" s="153"/>
      <c r="BU85" s="153"/>
      <c r="BV85" s="153"/>
      <c r="BW85" s="153"/>
      <c r="BX85" s="153"/>
      <c r="BY85" s="153"/>
      <c r="BZ85" s="153"/>
      <c r="CA85" s="153"/>
      <c r="CB85" s="153"/>
      <c r="CC85" s="153"/>
      <c r="CD85" s="153"/>
      <c r="CE85" s="153"/>
      <c r="CF85" s="153"/>
      <c r="CG85" s="153"/>
      <c r="CH85" s="153"/>
      <c r="CI85" s="153"/>
      <c r="CJ85" s="153"/>
      <c r="CK85" s="153"/>
      <c r="CL85" s="153"/>
      <c r="CM85" s="153"/>
      <c r="CN85" s="153"/>
      <c r="CO85" s="153"/>
      <c r="CP85" s="153"/>
      <c r="CQ85" s="153"/>
      <c r="CR85" s="153"/>
      <c r="CS85" s="153"/>
      <c r="CT85" s="153"/>
      <c r="CU85" s="153"/>
      <c r="CV85" s="153"/>
      <c r="CW85" s="153"/>
      <c r="CX85" s="153"/>
      <c r="CY85" s="153"/>
      <c r="CZ85" s="153"/>
      <c r="DA85" s="153"/>
      <c r="DB85" s="153"/>
      <c r="DC85" s="153"/>
      <c r="DD85" s="153"/>
      <c r="DE85" s="153"/>
      <c r="DF85" s="153"/>
      <c r="DG85" s="153"/>
      <c r="DH85" s="153"/>
      <c r="DI85" s="153"/>
      <c r="DJ85" s="153"/>
      <c r="DK85" s="153"/>
      <c r="DL85" s="153"/>
      <c r="DM85" s="153"/>
      <c r="DN85" s="153"/>
      <c r="DO85" s="153"/>
      <c r="DP85" s="153"/>
      <c r="DQ85" s="153"/>
      <c r="DR85" s="153"/>
      <c r="DS85" s="153"/>
      <c r="DT85" s="153"/>
    </row>
    <row r="86" spans="1:124" x14ac:dyDescent="0.25">
      <c r="A86" s="17">
        <v>45658</v>
      </c>
      <c r="B86" s="153"/>
      <c r="C86" s="153"/>
      <c r="D86" s="153"/>
      <c r="E86" s="153"/>
      <c r="F86" s="153"/>
      <c r="G86" s="153"/>
      <c r="H86" s="153"/>
      <c r="I86" s="153"/>
      <c r="J86" s="153"/>
      <c r="K86" s="153"/>
      <c r="L86" s="153"/>
      <c r="M86" s="153"/>
      <c r="N86" s="153"/>
      <c r="O86" s="153"/>
      <c r="P86" s="153"/>
      <c r="Q86" s="153"/>
      <c r="R86" s="153"/>
      <c r="S86" s="153"/>
      <c r="T86" s="153"/>
      <c r="U86" s="153"/>
      <c r="V86" s="153"/>
      <c r="W86" s="153"/>
      <c r="X86" s="153"/>
      <c r="Y86" s="153"/>
      <c r="Z86" s="153"/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  <c r="BM86" s="153"/>
      <c r="BN86" s="153"/>
      <c r="BO86" s="153"/>
      <c r="BP86" s="153"/>
      <c r="BQ86" s="153"/>
      <c r="BR86" s="153"/>
      <c r="BS86" s="153"/>
      <c r="BT86" s="153"/>
      <c r="BU86" s="153"/>
      <c r="BV86" s="153"/>
      <c r="BW86" s="153"/>
      <c r="BX86" s="153"/>
      <c r="BY86" s="153"/>
      <c r="BZ86" s="153"/>
      <c r="CA86" s="153"/>
      <c r="CB86" s="153"/>
      <c r="CC86" s="153"/>
      <c r="CD86" s="153"/>
      <c r="CE86" s="153"/>
      <c r="CF86" s="153"/>
      <c r="CG86" s="153"/>
      <c r="CH86" s="153"/>
      <c r="CI86" s="153"/>
      <c r="CJ86" s="153"/>
      <c r="CK86" s="153"/>
      <c r="CL86" s="153"/>
      <c r="CM86" s="153"/>
      <c r="CN86" s="153"/>
      <c r="CO86" s="153"/>
      <c r="CP86" s="153"/>
      <c r="CQ86" s="153"/>
      <c r="CR86" s="153"/>
      <c r="CS86" s="153"/>
      <c r="CT86" s="153"/>
      <c r="CU86" s="153"/>
      <c r="CV86" s="153"/>
      <c r="CW86" s="153"/>
      <c r="CX86" s="153"/>
      <c r="CY86" s="153"/>
      <c r="CZ86" s="153"/>
      <c r="DA86" s="153"/>
      <c r="DB86" s="153"/>
      <c r="DC86" s="153"/>
      <c r="DD86" s="153"/>
      <c r="DE86" s="153"/>
      <c r="DF86" s="153"/>
      <c r="DG86" s="153"/>
      <c r="DH86" s="153"/>
      <c r="DI86" s="153"/>
      <c r="DJ86" s="153"/>
      <c r="DK86" s="153"/>
      <c r="DL86" s="153"/>
      <c r="DM86" s="153"/>
      <c r="DN86" s="153"/>
      <c r="DO86" s="153"/>
      <c r="DP86" s="153"/>
      <c r="DQ86" s="153"/>
      <c r="DR86" s="153"/>
      <c r="DS86" s="153"/>
      <c r="DT86" s="153"/>
    </row>
    <row r="87" spans="1:124" x14ac:dyDescent="0.25">
      <c r="A87" s="17">
        <v>45689</v>
      </c>
      <c r="B87" s="153"/>
      <c r="C87" s="153"/>
      <c r="D87" s="153"/>
      <c r="E87" s="153"/>
      <c r="F87" s="153"/>
      <c r="G87" s="153"/>
      <c r="H87" s="153"/>
      <c r="I87" s="153"/>
      <c r="J87" s="153"/>
      <c r="K87" s="153"/>
      <c r="L87" s="153"/>
      <c r="M87" s="153"/>
      <c r="N87" s="153"/>
      <c r="O87" s="153"/>
      <c r="P87" s="153"/>
      <c r="Q87" s="153"/>
      <c r="R87" s="153"/>
      <c r="S87" s="153"/>
      <c r="T87" s="153"/>
      <c r="U87" s="153"/>
      <c r="V87" s="153"/>
      <c r="W87" s="153"/>
      <c r="X87" s="153"/>
      <c r="Y87" s="153"/>
      <c r="Z87" s="153"/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3"/>
      <c r="BG87" s="153"/>
      <c r="BH87" s="153"/>
      <c r="BI87" s="153"/>
      <c r="BJ87" s="153"/>
      <c r="BK87" s="153"/>
      <c r="BL87" s="153"/>
      <c r="BM87" s="153"/>
      <c r="BN87" s="153"/>
      <c r="BO87" s="153"/>
      <c r="BP87" s="153"/>
      <c r="BQ87" s="153"/>
      <c r="BR87" s="153"/>
      <c r="BS87" s="153"/>
      <c r="BT87" s="153"/>
      <c r="BU87" s="153"/>
      <c r="BV87" s="153"/>
      <c r="BW87" s="153"/>
      <c r="BX87" s="153"/>
      <c r="BY87" s="153"/>
      <c r="BZ87" s="153"/>
      <c r="CA87" s="153"/>
      <c r="CB87" s="153"/>
      <c r="CC87" s="153"/>
      <c r="CD87" s="153"/>
      <c r="CE87" s="153"/>
      <c r="CF87" s="153"/>
      <c r="CG87" s="153"/>
      <c r="CH87" s="153"/>
      <c r="CI87" s="153"/>
      <c r="CJ87" s="153"/>
      <c r="CK87" s="153"/>
      <c r="CL87" s="153"/>
      <c r="CM87" s="153"/>
      <c r="CN87" s="153"/>
      <c r="CO87" s="153"/>
      <c r="CP87" s="153"/>
      <c r="CQ87" s="153"/>
      <c r="CR87" s="153"/>
      <c r="CS87" s="153"/>
      <c r="CT87" s="153"/>
      <c r="CU87" s="153"/>
      <c r="CV87" s="153"/>
      <c r="CW87" s="153"/>
      <c r="CX87" s="153"/>
      <c r="CY87" s="153"/>
      <c r="CZ87" s="153"/>
      <c r="DA87" s="153"/>
      <c r="DB87" s="153"/>
      <c r="DC87" s="153"/>
      <c r="DD87" s="153"/>
      <c r="DE87" s="153"/>
      <c r="DF87" s="153"/>
      <c r="DG87" s="153"/>
      <c r="DH87" s="153"/>
      <c r="DI87" s="153"/>
      <c r="DJ87" s="153"/>
      <c r="DK87" s="153"/>
      <c r="DL87" s="153"/>
      <c r="DM87" s="153"/>
      <c r="DN87" s="153"/>
      <c r="DO87" s="153"/>
      <c r="DP87" s="153"/>
      <c r="DQ87" s="153"/>
      <c r="DR87" s="153"/>
      <c r="DS87" s="153"/>
      <c r="DT87" s="153"/>
    </row>
    <row r="88" spans="1:124" x14ac:dyDescent="0.25">
      <c r="A88" s="17">
        <v>45717</v>
      </c>
      <c r="B88" s="153"/>
      <c r="C88" s="153"/>
      <c r="D88" s="153"/>
      <c r="E88" s="153"/>
      <c r="F88" s="153"/>
      <c r="G88" s="153"/>
      <c r="H88" s="153"/>
      <c r="I88" s="153"/>
      <c r="J88" s="153"/>
      <c r="K88" s="153"/>
      <c r="L88" s="153"/>
      <c r="M88" s="153"/>
      <c r="N88" s="153"/>
      <c r="O88" s="153"/>
      <c r="P88" s="153"/>
      <c r="Q88" s="153"/>
      <c r="R88" s="153"/>
      <c r="S88" s="153"/>
      <c r="T88" s="153"/>
      <c r="U88" s="153"/>
      <c r="V88" s="153"/>
      <c r="W88" s="153"/>
      <c r="X88" s="153"/>
      <c r="Y88" s="153"/>
      <c r="Z88" s="153"/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3"/>
      <c r="BG88" s="153"/>
      <c r="BH88" s="153"/>
      <c r="BI88" s="153"/>
      <c r="BJ88" s="153"/>
      <c r="BK88" s="153"/>
      <c r="BL88" s="153"/>
      <c r="BM88" s="153"/>
      <c r="BN88" s="153"/>
      <c r="BO88" s="153"/>
      <c r="BP88" s="153"/>
      <c r="BQ88" s="153"/>
      <c r="BR88" s="153"/>
      <c r="BS88" s="153"/>
      <c r="BT88" s="153"/>
      <c r="BU88" s="153"/>
      <c r="BV88" s="153"/>
      <c r="BW88" s="153"/>
      <c r="BX88" s="153"/>
      <c r="BY88" s="153"/>
      <c r="BZ88" s="153"/>
      <c r="CA88" s="153"/>
      <c r="CB88" s="153"/>
      <c r="CC88" s="153"/>
      <c r="CD88" s="153"/>
      <c r="CE88" s="153"/>
      <c r="CF88" s="153"/>
      <c r="CG88" s="153"/>
      <c r="CH88" s="153"/>
      <c r="CI88" s="153"/>
      <c r="CJ88" s="153"/>
      <c r="CK88" s="153"/>
      <c r="CL88" s="153"/>
      <c r="CM88" s="153"/>
      <c r="CN88" s="153"/>
      <c r="CO88" s="153"/>
      <c r="CP88" s="153"/>
      <c r="CQ88" s="153"/>
      <c r="CR88" s="153"/>
      <c r="CS88" s="153"/>
      <c r="CT88" s="153"/>
      <c r="CU88" s="153"/>
      <c r="CV88" s="153"/>
      <c r="CW88" s="153"/>
      <c r="CX88" s="153"/>
      <c r="CY88" s="153"/>
      <c r="CZ88" s="153"/>
      <c r="DA88" s="153"/>
      <c r="DB88" s="153"/>
      <c r="DC88" s="153"/>
      <c r="DD88" s="153"/>
      <c r="DE88" s="153"/>
      <c r="DF88" s="153"/>
      <c r="DG88" s="153"/>
      <c r="DH88" s="153"/>
      <c r="DI88" s="153"/>
      <c r="DJ88" s="153"/>
      <c r="DK88" s="153"/>
      <c r="DL88" s="153"/>
      <c r="DM88" s="153"/>
      <c r="DN88" s="153"/>
      <c r="DO88" s="153"/>
      <c r="DP88" s="153"/>
      <c r="DQ88" s="153"/>
      <c r="DR88" s="153"/>
      <c r="DS88" s="153"/>
      <c r="DT88" s="153"/>
    </row>
    <row r="89" spans="1:124" x14ac:dyDescent="0.25">
      <c r="A89" s="17">
        <v>45748</v>
      </c>
      <c r="B89" s="153"/>
      <c r="C89" s="153"/>
      <c r="D89" s="153"/>
      <c r="E89" s="153"/>
      <c r="F89" s="153"/>
      <c r="G89" s="153"/>
      <c r="H89" s="153"/>
      <c r="I89" s="153"/>
      <c r="J89" s="153"/>
      <c r="K89" s="153"/>
      <c r="L89" s="153"/>
      <c r="M89" s="153"/>
      <c r="N89" s="153"/>
      <c r="O89" s="153"/>
      <c r="P89" s="153"/>
      <c r="Q89" s="153"/>
      <c r="R89" s="153"/>
      <c r="S89" s="153"/>
      <c r="T89" s="153"/>
      <c r="U89" s="153"/>
      <c r="V89" s="153"/>
      <c r="W89" s="153"/>
      <c r="X89" s="153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  <c r="BM89" s="153"/>
      <c r="BN89" s="153"/>
      <c r="BO89" s="153"/>
      <c r="BP89" s="153"/>
      <c r="BQ89" s="153"/>
      <c r="BR89" s="153"/>
      <c r="BS89" s="153"/>
      <c r="BT89" s="153"/>
      <c r="BU89" s="153"/>
      <c r="BV89" s="153"/>
      <c r="BW89" s="153"/>
      <c r="BX89" s="153"/>
      <c r="BY89" s="153"/>
      <c r="BZ89" s="153"/>
      <c r="CA89" s="153"/>
      <c r="CB89" s="153"/>
      <c r="CC89" s="153"/>
      <c r="CD89" s="153"/>
      <c r="CE89" s="153"/>
      <c r="CF89" s="153"/>
      <c r="CG89" s="153"/>
      <c r="CH89" s="153"/>
      <c r="CI89" s="153"/>
      <c r="CJ89" s="153"/>
      <c r="CK89" s="153"/>
      <c r="CL89" s="153"/>
      <c r="CM89" s="153"/>
      <c r="CN89" s="153"/>
      <c r="CO89" s="153"/>
      <c r="CP89" s="153"/>
      <c r="CQ89" s="153"/>
      <c r="CR89" s="153"/>
      <c r="CS89" s="153"/>
      <c r="CT89" s="153"/>
      <c r="CU89" s="153"/>
      <c r="CV89" s="153"/>
      <c r="CW89" s="153"/>
      <c r="CX89" s="153"/>
      <c r="CY89" s="153"/>
      <c r="CZ89" s="153"/>
      <c r="DA89" s="153"/>
      <c r="DB89" s="153"/>
      <c r="DC89" s="153"/>
      <c r="DD89" s="153"/>
      <c r="DE89" s="153"/>
      <c r="DF89" s="153"/>
      <c r="DG89" s="153"/>
      <c r="DH89" s="153"/>
      <c r="DI89" s="153"/>
      <c r="DJ89" s="153"/>
      <c r="DK89" s="153"/>
      <c r="DL89" s="153"/>
      <c r="DM89" s="153"/>
      <c r="DN89" s="153"/>
      <c r="DO89" s="153"/>
      <c r="DP89" s="153"/>
      <c r="DQ89" s="153"/>
      <c r="DR89" s="153"/>
      <c r="DS89" s="153"/>
      <c r="DT89" s="153"/>
    </row>
    <row r="90" spans="1:124" x14ac:dyDescent="0.25">
      <c r="A90" s="17">
        <v>45778</v>
      </c>
      <c r="B90" s="153"/>
      <c r="C90" s="153"/>
      <c r="D90" s="153"/>
      <c r="E90" s="153"/>
      <c r="F90" s="153"/>
      <c r="G90" s="153"/>
      <c r="H90" s="153"/>
      <c r="I90" s="153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  <c r="BM90" s="153"/>
      <c r="BN90" s="153"/>
      <c r="BO90" s="153"/>
      <c r="BP90" s="153"/>
      <c r="BQ90" s="153"/>
      <c r="BR90" s="153"/>
      <c r="BS90" s="153"/>
      <c r="BT90" s="153"/>
      <c r="BU90" s="153"/>
      <c r="BV90" s="153"/>
      <c r="BW90" s="153"/>
      <c r="BX90" s="153"/>
      <c r="BY90" s="153"/>
      <c r="BZ90" s="153"/>
      <c r="CA90" s="153"/>
      <c r="CB90" s="153"/>
      <c r="CC90" s="153"/>
      <c r="CD90" s="153"/>
      <c r="CE90" s="153"/>
      <c r="CF90" s="153"/>
      <c r="CG90" s="153"/>
      <c r="CH90" s="153"/>
      <c r="CI90" s="153"/>
      <c r="CJ90" s="153"/>
      <c r="CK90" s="153"/>
      <c r="CL90" s="153"/>
      <c r="CM90" s="153"/>
      <c r="CN90" s="153"/>
      <c r="CO90" s="153"/>
      <c r="CP90" s="153"/>
      <c r="CQ90" s="153"/>
      <c r="CR90" s="153"/>
      <c r="CS90" s="153"/>
      <c r="CT90" s="153"/>
      <c r="CU90" s="153"/>
      <c r="CV90" s="153"/>
      <c r="CW90" s="153"/>
      <c r="CX90" s="153"/>
      <c r="CY90" s="153"/>
      <c r="CZ90" s="153"/>
      <c r="DA90" s="153"/>
      <c r="DB90" s="153"/>
      <c r="DC90" s="153"/>
      <c r="DD90" s="153"/>
      <c r="DE90" s="153"/>
      <c r="DF90" s="153"/>
      <c r="DG90" s="153"/>
      <c r="DH90" s="153"/>
      <c r="DI90" s="153"/>
      <c r="DJ90" s="153"/>
      <c r="DK90" s="153"/>
      <c r="DL90" s="153"/>
      <c r="DM90" s="153"/>
      <c r="DN90" s="153"/>
      <c r="DO90" s="153"/>
      <c r="DP90" s="153"/>
      <c r="DQ90" s="153"/>
      <c r="DR90" s="153"/>
      <c r="DS90" s="153"/>
      <c r="DT90" s="153"/>
    </row>
    <row r="91" spans="1:124" x14ac:dyDescent="0.25">
      <c r="A91" s="17">
        <v>45809</v>
      </c>
      <c r="B91" s="153"/>
      <c r="C91" s="153"/>
      <c r="D91" s="153"/>
      <c r="E91" s="153"/>
      <c r="F91" s="153"/>
      <c r="G91" s="153"/>
      <c r="H91" s="153"/>
      <c r="I91" s="153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3"/>
      <c r="BG91" s="153"/>
      <c r="BH91" s="153"/>
      <c r="BI91" s="153"/>
      <c r="BJ91" s="153"/>
      <c r="BK91" s="153"/>
      <c r="BL91" s="153"/>
      <c r="BM91" s="153"/>
      <c r="BN91" s="153"/>
      <c r="BO91" s="153"/>
      <c r="BP91" s="153"/>
      <c r="BQ91" s="153"/>
      <c r="BR91" s="153"/>
      <c r="BS91" s="153"/>
      <c r="BT91" s="153"/>
      <c r="BU91" s="153"/>
      <c r="BV91" s="153"/>
      <c r="BW91" s="153"/>
      <c r="BX91" s="153"/>
      <c r="BY91" s="153"/>
      <c r="BZ91" s="153"/>
      <c r="CA91" s="153"/>
      <c r="CB91" s="153"/>
      <c r="CC91" s="153"/>
      <c r="CD91" s="153"/>
      <c r="CE91" s="153"/>
      <c r="CF91" s="153"/>
      <c r="CG91" s="153"/>
      <c r="CH91" s="153"/>
      <c r="CI91" s="153"/>
      <c r="CJ91" s="153"/>
      <c r="CK91" s="153"/>
      <c r="CL91" s="153"/>
      <c r="CM91" s="153"/>
      <c r="CN91" s="153"/>
      <c r="CO91" s="153"/>
      <c r="CP91" s="153"/>
      <c r="CQ91" s="153"/>
      <c r="CR91" s="153"/>
      <c r="CS91" s="153"/>
      <c r="CT91" s="153"/>
      <c r="CU91" s="153"/>
      <c r="CV91" s="153"/>
      <c r="CW91" s="153"/>
      <c r="CX91" s="153"/>
      <c r="CY91" s="153"/>
      <c r="CZ91" s="153"/>
      <c r="DA91" s="153"/>
      <c r="DB91" s="153"/>
      <c r="DC91" s="153"/>
      <c r="DD91" s="153"/>
      <c r="DE91" s="153"/>
      <c r="DF91" s="153"/>
      <c r="DG91" s="153"/>
      <c r="DH91" s="153"/>
      <c r="DI91" s="153"/>
      <c r="DJ91" s="153"/>
      <c r="DK91" s="153"/>
      <c r="DL91" s="153"/>
      <c r="DM91" s="153"/>
      <c r="DN91" s="153"/>
      <c r="DO91" s="153"/>
      <c r="DP91" s="153"/>
      <c r="DQ91" s="153"/>
      <c r="DR91" s="153"/>
      <c r="DS91" s="153"/>
      <c r="DT91" s="153"/>
    </row>
    <row r="92" spans="1:124" x14ac:dyDescent="0.25">
      <c r="A92" s="17">
        <v>45839</v>
      </c>
      <c r="B92" s="153"/>
      <c r="C92" s="153"/>
      <c r="D92" s="153"/>
      <c r="E92" s="153"/>
      <c r="F92" s="153"/>
      <c r="G92" s="153"/>
      <c r="H92" s="153"/>
      <c r="I92" s="153"/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3"/>
      <c r="BG92" s="153"/>
      <c r="BH92" s="153"/>
      <c r="BI92" s="153"/>
      <c r="BJ92" s="153"/>
      <c r="BK92" s="153"/>
      <c r="BL92" s="153"/>
      <c r="BM92" s="153"/>
      <c r="BN92" s="153"/>
      <c r="BO92" s="153"/>
      <c r="BP92" s="153"/>
      <c r="BQ92" s="153"/>
      <c r="BR92" s="153"/>
      <c r="BS92" s="153"/>
      <c r="BT92" s="153"/>
      <c r="BU92" s="153"/>
      <c r="BV92" s="153"/>
      <c r="BW92" s="153"/>
      <c r="BX92" s="153"/>
      <c r="BY92" s="153"/>
      <c r="BZ92" s="153"/>
      <c r="CA92" s="153"/>
      <c r="CB92" s="153"/>
      <c r="CC92" s="153"/>
      <c r="CD92" s="153"/>
      <c r="CE92" s="153"/>
      <c r="CF92" s="153"/>
      <c r="CG92" s="153"/>
      <c r="CH92" s="153"/>
      <c r="CI92" s="153"/>
      <c r="CJ92" s="153"/>
      <c r="CK92" s="153"/>
      <c r="CL92" s="153"/>
      <c r="CM92" s="153"/>
      <c r="CN92" s="153"/>
      <c r="CO92" s="153"/>
      <c r="CP92" s="153"/>
      <c r="CQ92" s="153"/>
      <c r="CR92" s="153"/>
      <c r="CS92" s="153"/>
      <c r="CT92" s="153"/>
      <c r="CU92" s="153"/>
      <c r="CV92" s="153"/>
      <c r="CW92" s="153"/>
      <c r="CX92" s="153"/>
      <c r="CY92" s="153"/>
      <c r="CZ92" s="153"/>
      <c r="DA92" s="153"/>
      <c r="DB92" s="153"/>
      <c r="DC92" s="153"/>
      <c r="DD92" s="153"/>
      <c r="DE92" s="153"/>
      <c r="DF92" s="153"/>
      <c r="DG92" s="153"/>
      <c r="DH92" s="153"/>
      <c r="DI92" s="153"/>
      <c r="DJ92" s="153"/>
      <c r="DK92" s="153"/>
      <c r="DL92" s="153"/>
      <c r="DM92" s="153"/>
      <c r="DN92" s="153"/>
      <c r="DO92" s="153"/>
      <c r="DP92" s="153"/>
      <c r="DQ92" s="153"/>
      <c r="DR92" s="153"/>
      <c r="DS92" s="153"/>
      <c r="DT92" s="153"/>
    </row>
    <row r="93" spans="1:124" x14ac:dyDescent="0.25">
      <c r="A93" s="17">
        <v>45870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  <c r="BM93" s="153"/>
      <c r="BN93" s="153"/>
      <c r="BO93" s="153"/>
      <c r="BP93" s="153"/>
      <c r="BQ93" s="153"/>
      <c r="BR93" s="153"/>
      <c r="BS93" s="153"/>
      <c r="BT93" s="153"/>
      <c r="BU93" s="153"/>
      <c r="BV93" s="153"/>
      <c r="BW93" s="153"/>
      <c r="BX93" s="153"/>
      <c r="BY93" s="153"/>
      <c r="BZ93" s="153"/>
      <c r="CA93" s="153"/>
      <c r="CB93" s="153"/>
      <c r="CC93" s="153"/>
      <c r="CD93" s="153"/>
      <c r="CE93" s="153"/>
      <c r="CF93" s="153"/>
      <c r="CG93" s="153"/>
      <c r="CH93" s="153"/>
      <c r="CI93" s="153"/>
      <c r="CJ93" s="153"/>
      <c r="CK93" s="153"/>
      <c r="CL93" s="153"/>
      <c r="CM93" s="153"/>
      <c r="CN93" s="153"/>
      <c r="CO93" s="153"/>
      <c r="CP93" s="153"/>
      <c r="CQ93" s="153"/>
      <c r="CR93" s="153"/>
      <c r="CS93" s="153"/>
      <c r="CT93" s="153"/>
      <c r="CU93" s="153"/>
      <c r="CV93" s="153"/>
      <c r="CW93" s="153"/>
      <c r="CX93" s="153"/>
      <c r="CY93" s="153"/>
      <c r="CZ93" s="153"/>
      <c r="DA93" s="153"/>
      <c r="DB93" s="153"/>
      <c r="DC93" s="153"/>
      <c r="DD93" s="153"/>
      <c r="DE93" s="153"/>
      <c r="DF93" s="153"/>
      <c r="DG93" s="153"/>
      <c r="DH93" s="153"/>
      <c r="DI93" s="153"/>
      <c r="DJ93" s="153"/>
      <c r="DK93" s="153"/>
      <c r="DL93" s="153"/>
      <c r="DM93" s="153"/>
      <c r="DN93" s="153"/>
      <c r="DO93" s="153"/>
      <c r="DP93" s="153"/>
      <c r="DQ93" s="153"/>
      <c r="DR93" s="153"/>
      <c r="DS93" s="153"/>
      <c r="DT93" s="153"/>
    </row>
    <row r="94" spans="1:124" x14ac:dyDescent="0.25">
      <c r="A94" s="17">
        <v>45901</v>
      </c>
      <c r="B94" s="153"/>
      <c r="C94" s="153"/>
      <c r="D94" s="153"/>
      <c r="E94" s="153"/>
      <c r="F94" s="153"/>
      <c r="G94" s="153"/>
      <c r="H94" s="153"/>
      <c r="I94" s="153"/>
      <c r="J94" s="153"/>
      <c r="K94" s="153"/>
      <c r="L94" s="153"/>
      <c r="M94" s="153"/>
      <c r="N94" s="153"/>
      <c r="O94" s="153"/>
      <c r="P94" s="153"/>
      <c r="Q94" s="153"/>
      <c r="R94" s="153"/>
      <c r="S94" s="153"/>
      <c r="T94" s="153"/>
      <c r="U94" s="153"/>
      <c r="V94" s="153"/>
      <c r="W94" s="153"/>
      <c r="X94" s="153"/>
      <c r="Y94" s="153"/>
      <c r="Z94" s="153"/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  <c r="BM94" s="153"/>
      <c r="BN94" s="153"/>
      <c r="BO94" s="153"/>
      <c r="BP94" s="153"/>
      <c r="BQ94" s="153"/>
      <c r="BR94" s="153"/>
      <c r="BS94" s="153"/>
      <c r="BT94" s="153"/>
      <c r="BU94" s="153"/>
      <c r="BV94" s="153"/>
      <c r="BW94" s="153"/>
      <c r="BX94" s="153"/>
      <c r="BY94" s="153"/>
      <c r="BZ94" s="153"/>
      <c r="CA94" s="153"/>
      <c r="CB94" s="153"/>
      <c r="CC94" s="153"/>
      <c r="CD94" s="153"/>
      <c r="CE94" s="153"/>
      <c r="CF94" s="153"/>
      <c r="CG94" s="153"/>
      <c r="CH94" s="153"/>
      <c r="CI94" s="153"/>
      <c r="CJ94" s="153"/>
      <c r="CK94" s="153"/>
      <c r="CL94" s="153"/>
      <c r="CM94" s="153"/>
      <c r="CN94" s="153"/>
      <c r="CO94" s="153"/>
      <c r="CP94" s="153"/>
      <c r="CQ94" s="153"/>
      <c r="CR94" s="153"/>
      <c r="CS94" s="153"/>
      <c r="CT94" s="153"/>
      <c r="CU94" s="153"/>
      <c r="CV94" s="153"/>
      <c r="CW94" s="153"/>
      <c r="CX94" s="153"/>
      <c r="CY94" s="153"/>
      <c r="CZ94" s="153"/>
      <c r="DA94" s="153"/>
      <c r="DB94" s="153"/>
      <c r="DC94" s="153"/>
      <c r="DD94" s="153"/>
      <c r="DE94" s="153"/>
      <c r="DF94" s="153"/>
      <c r="DG94" s="153"/>
      <c r="DH94" s="153"/>
      <c r="DI94" s="153"/>
      <c r="DJ94" s="153"/>
      <c r="DK94" s="153"/>
      <c r="DL94" s="153"/>
      <c r="DM94" s="153"/>
      <c r="DN94" s="153"/>
      <c r="DO94" s="153"/>
      <c r="DP94" s="153"/>
      <c r="DQ94" s="153"/>
      <c r="DR94" s="153"/>
      <c r="DS94" s="153"/>
      <c r="DT94" s="153"/>
    </row>
    <row r="95" spans="1:124" x14ac:dyDescent="0.25">
      <c r="A95" s="17">
        <v>45931</v>
      </c>
      <c r="B95" s="153"/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153"/>
      <c r="O95" s="153"/>
      <c r="P95" s="153"/>
      <c r="Q95" s="153"/>
      <c r="R95" s="153"/>
      <c r="S95" s="153"/>
      <c r="T95" s="153"/>
      <c r="U95" s="153"/>
      <c r="V95" s="153"/>
      <c r="W95" s="153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53"/>
      <c r="BH95" s="153"/>
      <c r="BI95" s="153"/>
      <c r="BJ95" s="153"/>
      <c r="BK95" s="153"/>
      <c r="BL95" s="153"/>
      <c r="BM95" s="153"/>
      <c r="BN95" s="153"/>
      <c r="BO95" s="153"/>
      <c r="BP95" s="153"/>
      <c r="BQ95" s="153"/>
      <c r="BR95" s="153"/>
      <c r="BS95" s="153"/>
      <c r="BT95" s="153"/>
      <c r="BU95" s="153"/>
      <c r="BV95" s="153"/>
      <c r="BW95" s="153"/>
      <c r="BX95" s="153"/>
      <c r="BY95" s="153"/>
      <c r="BZ95" s="153"/>
      <c r="CA95" s="153"/>
      <c r="CB95" s="153"/>
      <c r="CC95" s="153"/>
      <c r="CD95" s="153"/>
      <c r="CE95" s="153"/>
      <c r="CF95" s="153"/>
      <c r="CG95" s="153"/>
      <c r="CH95" s="153"/>
      <c r="CI95" s="153"/>
      <c r="CJ95" s="153"/>
      <c r="CK95" s="153"/>
      <c r="CL95" s="153"/>
      <c r="CM95" s="153"/>
      <c r="CN95" s="153"/>
      <c r="CO95" s="153"/>
      <c r="CP95" s="153"/>
      <c r="CQ95" s="153"/>
      <c r="CR95" s="153"/>
      <c r="CS95" s="153"/>
      <c r="CT95" s="153"/>
      <c r="CU95" s="153"/>
      <c r="CV95" s="153"/>
      <c r="CW95" s="153"/>
      <c r="CX95" s="153"/>
      <c r="CY95" s="153"/>
      <c r="CZ95" s="153"/>
      <c r="DA95" s="153"/>
      <c r="DB95" s="153"/>
      <c r="DC95" s="153"/>
      <c r="DD95" s="153"/>
      <c r="DE95" s="153"/>
      <c r="DF95" s="153"/>
      <c r="DG95" s="153"/>
      <c r="DH95" s="153"/>
      <c r="DI95" s="153"/>
      <c r="DJ95" s="153"/>
      <c r="DK95" s="153"/>
      <c r="DL95" s="153"/>
      <c r="DM95" s="153"/>
      <c r="DN95" s="153"/>
      <c r="DO95" s="153"/>
      <c r="DP95" s="153"/>
      <c r="DQ95" s="153"/>
      <c r="DR95" s="153"/>
      <c r="DS95" s="153"/>
      <c r="DT95" s="153"/>
    </row>
    <row r="96" spans="1:124" x14ac:dyDescent="0.25">
      <c r="A96" s="17">
        <v>45962</v>
      </c>
      <c r="B96" s="153"/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153"/>
      <c r="Q96" s="153"/>
      <c r="R96" s="153"/>
      <c r="S96" s="153"/>
      <c r="T96" s="153"/>
      <c r="U96" s="153"/>
      <c r="V96" s="153"/>
      <c r="W96" s="153"/>
      <c r="X96" s="153"/>
      <c r="Y96" s="153"/>
      <c r="Z96" s="153"/>
      <c r="AA96" s="153"/>
      <c r="AB96" s="153"/>
      <c r="AC96" s="153"/>
      <c r="AD96" s="153"/>
      <c r="AE96" s="153"/>
      <c r="AF96" s="153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153"/>
      <c r="AX96" s="153"/>
      <c r="AY96" s="153"/>
      <c r="AZ96" s="153"/>
      <c r="BA96" s="153"/>
      <c r="BB96" s="153"/>
      <c r="BC96" s="153"/>
      <c r="BD96" s="153"/>
      <c r="BE96" s="153"/>
      <c r="BF96" s="153"/>
      <c r="BG96" s="153"/>
      <c r="BH96" s="153"/>
      <c r="BI96" s="153"/>
      <c r="BJ96" s="153"/>
      <c r="BK96" s="153"/>
      <c r="BL96" s="153"/>
      <c r="BM96" s="153"/>
      <c r="BN96" s="153"/>
      <c r="BO96" s="153"/>
      <c r="BP96" s="153"/>
      <c r="BQ96" s="153"/>
      <c r="BR96" s="153"/>
      <c r="BS96" s="153"/>
      <c r="BT96" s="153"/>
      <c r="BU96" s="153"/>
      <c r="BV96" s="153"/>
      <c r="BW96" s="153"/>
      <c r="BX96" s="153"/>
      <c r="BY96" s="153"/>
      <c r="BZ96" s="153"/>
      <c r="CA96" s="153"/>
      <c r="CB96" s="153"/>
      <c r="CC96" s="153"/>
      <c r="CD96" s="153"/>
      <c r="CE96" s="153"/>
      <c r="CF96" s="153"/>
      <c r="CG96" s="153"/>
      <c r="CH96" s="153"/>
      <c r="CI96" s="153"/>
      <c r="CJ96" s="153"/>
      <c r="CK96" s="153"/>
      <c r="CL96" s="153"/>
      <c r="CM96" s="153"/>
      <c r="CN96" s="153"/>
      <c r="CO96" s="153"/>
      <c r="CP96" s="153"/>
      <c r="CQ96" s="153"/>
      <c r="CR96" s="153"/>
      <c r="CS96" s="153"/>
      <c r="CT96" s="153"/>
      <c r="CU96" s="153"/>
      <c r="CV96" s="153"/>
      <c r="CW96" s="153"/>
      <c r="CX96" s="153"/>
      <c r="CY96" s="153"/>
      <c r="CZ96" s="153"/>
      <c r="DA96" s="153"/>
      <c r="DB96" s="153"/>
      <c r="DC96" s="153"/>
      <c r="DD96" s="153"/>
      <c r="DE96" s="153"/>
      <c r="DF96" s="153"/>
      <c r="DG96" s="153"/>
      <c r="DH96" s="153"/>
      <c r="DI96" s="153"/>
      <c r="DJ96" s="153"/>
      <c r="DK96" s="153"/>
      <c r="DL96" s="153"/>
      <c r="DM96" s="153"/>
      <c r="DN96" s="153"/>
      <c r="DO96" s="153"/>
      <c r="DP96" s="153"/>
      <c r="DQ96" s="153"/>
      <c r="DR96" s="153"/>
      <c r="DS96" s="153"/>
      <c r="DT96" s="153"/>
    </row>
    <row r="97" spans="1:124" x14ac:dyDescent="0.25">
      <c r="A97" s="17">
        <v>45992</v>
      </c>
      <c r="B97" s="153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53"/>
      <c r="CB97" s="153"/>
      <c r="CC97" s="153"/>
      <c r="CD97" s="15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53"/>
      <c r="CY97" s="153"/>
      <c r="CZ97" s="153"/>
      <c r="DA97" s="153"/>
      <c r="DB97" s="153"/>
      <c r="DC97" s="153"/>
      <c r="DD97" s="153"/>
      <c r="DE97" s="153"/>
      <c r="DF97" s="153"/>
      <c r="DG97" s="153"/>
      <c r="DH97" s="153"/>
      <c r="DI97" s="153"/>
      <c r="DJ97" s="153"/>
      <c r="DK97" s="153"/>
      <c r="DL97" s="153"/>
      <c r="DM97" s="153"/>
      <c r="DN97" s="153"/>
      <c r="DO97" s="153"/>
      <c r="DP97" s="153"/>
      <c r="DQ97" s="153"/>
      <c r="DR97" s="153"/>
      <c r="DS97" s="153"/>
      <c r="DT97" s="153"/>
    </row>
    <row r="98" spans="1:124" x14ac:dyDescent="0.25">
      <c r="A98" s="17">
        <v>46023</v>
      </c>
      <c r="B98" s="153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53"/>
      <c r="CB98" s="153"/>
      <c r="CC98" s="153"/>
      <c r="CD98" s="15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53"/>
      <c r="CY98" s="153"/>
      <c r="CZ98" s="153"/>
      <c r="DA98" s="153"/>
      <c r="DB98" s="153"/>
      <c r="DC98" s="153"/>
      <c r="DD98" s="153"/>
      <c r="DE98" s="153"/>
      <c r="DF98" s="153"/>
      <c r="DG98" s="153"/>
      <c r="DH98" s="153"/>
      <c r="DI98" s="153"/>
      <c r="DJ98" s="153"/>
      <c r="DK98" s="153"/>
      <c r="DL98" s="153"/>
      <c r="DM98" s="153"/>
      <c r="DN98" s="153"/>
      <c r="DO98" s="153"/>
      <c r="DP98" s="153"/>
      <c r="DQ98" s="153"/>
      <c r="DR98" s="153"/>
      <c r="DS98" s="153"/>
      <c r="DT98" s="153"/>
    </row>
    <row r="99" spans="1:124" x14ac:dyDescent="0.25">
      <c r="A99" s="17">
        <v>46054</v>
      </c>
      <c r="B99" s="153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53"/>
      <c r="CB99" s="153"/>
      <c r="CC99" s="153"/>
      <c r="CD99" s="15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53"/>
      <c r="CY99" s="153"/>
      <c r="CZ99" s="153"/>
      <c r="DA99" s="153"/>
      <c r="DB99" s="153"/>
      <c r="DC99" s="153"/>
      <c r="DD99" s="153"/>
      <c r="DE99" s="153"/>
      <c r="DF99" s="153"/>
      <c r="DG99" s="153"/>
      <c r="DH99" s="153"/>
      <c r="DI99" s="153"/>
      <c r="DJ99" s="153"/>
      <c r="DK99" s="153"/>
      <c r="DL99" s="153"/>
      <c r="DM99" s="153"/>
      <c r="DN99" s="153"/>
      <c r="DO99" s="153"/>
      <c r="DP99" s="153"/>
      <c r="DQ99" s="153"/>
      <c r="DR99" s="153"/>
      <c r="DS99" s="153"/>
      <c r="DT99" s="153"/>
    </row>
    <row r="100" spans="1:124" x14ac:dyDescent="0.25">
      <c r="A100" s="17">
        <v>46082</v>
      </c>
      <c r="B100" s="153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53"/>
      <c r="CY100" s="153"/>
      <c r="CZ100" s="153"/>
      <c r="DA100" s="153"/>
      <c r="DB100" s="153"/>
      <c r="DC100" s="153"/>
      <c r="DD100" s="153"/>
      <c r="DE100" s="153"/>
      <c r="DF100" s="153"/>
      <c r="DG100" s="153"/>
      <c r="DH100" s="153"/>
      <c r="DI100" s="153"/>
      <c r="DJ100" s="153"/>
      <c r="DK100" s="153"/>
      <c r="DL100" s="153"/>
      <c r="DM100" s="153"/>
      <c r="DN100" s="153"/>
      <c r="DO100" s="153"/>
      <c r="DP100" s="153"/>
      <c r="DQ100" s="153"/>
      <c r="DR100" s="153"/>
      <c r="DS100" s="153"/>
      <c r="DT100" s="153"/>
    </row>
    <row r="101" spans="1:124" x14ac:dyDescent="0.25">
      <c r="A101" s="17">
        <v>46113</v>
      </c>
      <c r="B101" s="153"/>
      <c r="C101" s="153"/>
      <c r="D101" s="153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3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  <c r="BM101" s="153"/>
      <c r="BN101" s="153"/>
      <c r="BO101" s="153"/>
      <c r="BP101" s="153"/>
      <c r="BQ101" s="153"/>
      <c r="BR101" s="153"/>
      <c r="BS101" s="153"/>
      <c r="BT101" s="153"/>
      <c r="BU101" s="153"/>
      <c r="BV101" s="153"/>
      <c r="BW101" s="153"/>
      <c r="BX101" s="153"/>
      <c r="BY101" s="153"/>
      <c r="BZ101" s="153"/>
      <c r="CA101" s="153"/>
      <c r="CB101" s="153"/>
      <c r="CC101" s="153"/>
      <c r="CD101" s="153"/>
      <c r="CE101" s="153"/>
      <c r="CF101" s="153"/>
      <c r="CG101" s="153"/>
      <c r="CH101" s="153"/>
      <c r="CI101" s="153"/>
      <c r="CJ101" s="153"/>
      <c r="CK101" s="153"/>
      <c r="CL101" s="153"/>
      <c r="CM101" s="153"/>
      <c r="CN101" s="153"/>
      <c r="CO101" s="153"/>
      <c r="CP101" s="153"/>
      <c r="CQ101" s="153"/>
      <c r="CR101" s="153"/>
      <c r="CS101" s="153"/>
      <c r="CT101" s="153"/>
      <c r="CU101" s="153"/>
      <c r="CV101" s="153"/>
      <c r="CW101" s="153"/>
      <c r="CX101" s="153"/>
      <c r="CY101" s="153"/>
      <c r="CZ101" s="153"/>
      <c r="DA101" s="153"/>
      <c r="DB101" s="153"/>
      <c r="DC101" s="153"/>
      <c r="DD101" s="153"/>
      <c r="DE101" s="153"/>
      <c r="DF101" s="153"/>
      <c r="DG101" s="153"/>
      <c r="DH101" s="153"/>
      <c r="DI101" s="153"/>
      <c r="DJ101" s="153"/>
      <c r="DK101" s="153"/>
      <c r="DL101" s="153"/>
      <c r="DM101" s="153"/>
      <c r="DN101" s="153"/>
      <c r="DO101" s="153"/>
      <c r="DP101" s="153"/>
      <c r="DQ101" s="153"/>
      <c r="DR101" s="153"/>
      <c r="DS101" s="153"/>
      <c r="DT101" s="153"/>
    </row>
    <row r="102" spans="1:124" x14ac:dyDescent="0.25">
      <c r="A102" s="17">
        <v>46143</v>
      </c>
      <c r="B102" s="153"/>
      <c r="C102" s="153"/>
      <c r="D102" s="153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  <c r="BM102" s="153"/>
      <c r="BN102" s="153"/>
      <c r="BO102" s="153"/>
      <c r="BP102" s="153"/>
      <c r="BQ102" s="153"/>
      <c r="BR102" s="153"/>
      <c r="BS102" s="153"/>
      <c r="BT102" s="153"/>
      <c r="BU102" s="153"/>
      <c r="BV102" s="153"/>
      <c r="BW102" s="153"/>
      <c r="BX102" s="153"/>
      <c r="BY102" s="153"/>
      <c r="BZ102" s="153"/>
      <c r="CA102" s="153"/>
      <c r="CB102" s="153"/>
      <c r="CC102" s="153"/>
      <c r="CD102" s="153"/>
      <c r="CE102" s="153"/>
      <c r="CF102" s="153"/>
      <c r="CG102" s="153"/>
      <c r="CH102" s="153"/>
      <c r="CI102" s="153"/>
      <c r="CJ102" s="153"/>
      <c r="CK102" s="153"/>
      <c r="CL102" s="153"/>
      <c r="CM102" s="153"/>
      <c r="CN102" s="153"/>
      <c r="CO102" s="153"/>
      <c r="CP102" s="153"/>
      <c r="CQ102" s="153"/>
      <c r="CR102" s="153"/>
      <c r="CS102" s="153"/>
      <c r="CT102" s="153"/>
      <c r="CU102" s="153"/>
      <c r="CV102" s="153"/>
      <c r="CW102" s="153"/>
      <c r="CX102" s="153"/>
      <c r="CY102" s="153"/>
      <c r="CZ102" s="153"/>
      <c r="DA102" s="153"/>
      <c r="DB102" s="153"/>
      <c r="DC102" s="153"/>
      <c r="DD102" s="153"/>
      <c r="DE102" s="153"/>
      <c r="DF102" s="153"/>
      <c r="DG102" s="153"/>
      <c r="DH102" s="153"/>
      <c r="DI102" s="153"/>
      <c r="DJ102" s="153"/>
      <c r="DK102" s="153"/>
      <c r="DL102" s="153"/>
      <c r="DM102" s="153"/>
      <c r="DN102" s="153"/>
      <c r="DO102" s="153"/>
      <c r="DP102" s="153"/>
      <c r="DQ102" s="153"/>
      <c r="DR102" s="153"/>
      <c r="DS102" s="153"/>
      <c r="DT102" s="153"/>
    </row>
    <row r="103" spans="1:124" x14ac:dyDescent="0.25">
      <c r="A103" s="17">
        <v>46174</v>
      </c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  <c r="BG103" s="153"/>
      <c r="BH103" s="153"/>
      <c r="BI103" s="153"/>
      <c r="BJ103" s="153"/>
      <c r="BK103" s="153"/>
      <c r="BL103" s="153"/>
      <c r="BM103" s="153"/>
      <c r="BN103" s="153"/>
      <c r="BO103" s="153"/>
      <c r="BP103" s="153"/>
      <c r="BQ103" s="153"/>
      <c r="BR103" s="153"/>
      <c r="BS103" s="153"/>
      <c r="BT103" s="153"/>
      <c r="BU103" s="153"/>
      <c r="BV103" s="153"/>
      <c r="BW103" s="153"/>
      <c r="BX103" s="153"/>
      <c r="BY103" s="153"/>
      <c r="BZ103" s="153"/>
      <c r="CA103" s="153"/>
      <c r="CB103" s="153"/>
      <c r="CC103" s="153"/>
      <c r="CD103" s="153"/>
      <c r="CE103" s="153"/>
      <c r="CF103" s="153"/>
      <c r="CG103" s="153"/>
      <c r="CH103" s="153"/>
      <c r="CI103" s="153"/>
      <c r="CJ103" s="153"/>
      <c r="CK103" s="153"/>
      <c r="CL103" s="153"/>
      <c r="CM103" s="153"/>
      <c r="CN103" s="153"/>
      <c r="CO103" s="153"/>
      <c r="CP103" s="153"/>
      <c r="CQ103" s="153"/>
      <c r="CR103" s="153"/>
      <c r="CS103" s="153"/>
      <c r="CT103" s="153"/>
      <c r="CU103" s="153"/>
      <c r="CV103" s="153"/>
      <c r="CW103" s="153"/>
      <c r="CX103" s="153"/>
      <c r="CY103" s="153"/>
      <c r="CZ103" s="153"/>
      <c r="DA103" s="153"/>
      <c r="DB103" s="153"/>
      <c r="DC103" s="153"/>
      <c r="DD103" s="153"/>
      <c r="DE103" s="153"/>
      <c r="DF103" s="153"/>
      <c r="DG103" s="153"/>
      <c r="DH103" s="153"/>
      <c r="DI103" s="153"/>
      <c r="DJ103" s="153"/>
      <c r="DK103" s="153"/>
      <c r="DL103" s="153"/>
      <c r="DM103" s="153"/>
      <c r="DN103" s="153"/>
      <c r="DO103" s="153"/>
      <c r="DP103" s="153"/>
      <c r="DQ103" s="153"/>
      <c r="DR103" s="153"/>
      <c r="DS103" s="153"/>
      <c r="DT103" s="153"/>
    </row>
    <row r="104" spans="1:124" x14ac:dyDescent="0.25">
      <c r="A104" s="17">
        <v>46204</v>
      </c>
      <c r="B104" s="153"/>
      <c r="C104" s="153"/>
      <c r="D104" s="153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3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  <c r="BG104" s="153"/>
      <c r="BH104" s="153"/>
      <c r="BI104" s="153"/>
      <c r="BJ104" s="153"/>
      <c r="BK104" s="153"/>
      <c r="BL104" s="153"/>
      <c r="BM104" s="153"/>
      <c r="BN104" s="153"/>
      <c r="BO104" s="153"/>
      <c r="BP104" s="153"/>
      <c r="BQ104" s="153"/>
      <c r="BR104" s="153"/>
      <c r="BS104" s="153"/>
      <c r="BT104" s="153"/>
      <c r="BU104" s="153"/>
      <c r="BV104" s="153"/>
      <c r="BW104" s="153"/>
      <c r="BX104" s="153"/>
      <c r="BY104" s="153"/>
      <c r="BZ104" s="153"/>
      <c r="CA104" s="153"/>
      <c r="CB104" s="153"/>
      <c r="CC104" s="153"/>
      <c r="CD104" s="153"/>
      <c r="CE104" s="153"/>
      <c r="CF104" s="153"/>
      <c r="CG104" s="153"/>
      <c r="CH104" s="153"/>
      <c r="CI104" s="153"/>
      <c r="CJ104" s="153"/>
      <c r="CK104" s="153"/>
      <c r="CL104" s="153"/>
      <c r="CM104" s="153"/>
      <c r="CN104" s="153"/>
      <c r="CO104" s="153"/>
      <c r="CP104" s="153"/>
      <c r="CQ104" s="153"/>
      <c r="CR104" s="153"/>
      <c r="CS104" s="153"/>
      <c r="CT104" s="153"/>
      <c r="CU104" s="153"/>
      <c r="CV104" s="153"/>
      <c r="CW104" s="153"/>
      <c r="CX104" s="153"/>
      <c r="CY104" s="153"/>
      <c r="CZ104" s="153"/>
      <c r="DA104" s="153"/>
      <c r="DB104" s="153"/>
      <c r="DC104" s="153"/>
      <c r="DD104" s="153"/>
      <c r="DE104" s="153"/>
      <c r="DF104" s="153"/>
      <c r="DG104" s="153"/>
      <c r="DH104" s="153"/>
      <c r="DI104" s="153"/>
      <c r="DJ104" s="153"/>
      <c r="DK104" s="153"/>
      <c r="DL104" s="153"/>
      <c r="DM104" s="153"/>
      <c r="DN104" s="153"/>
      <c r="DO104" s="153"/>
      <c r="DP104" s="153"/>
      <c r="DQ104" s="153"/>
      <c r="DR104" s="153"/>
      <c r="DS104" s="153"/>
      <c r="DT104" s="153"/>
    </row>
    <row r="105" spans="1:124" x14ac:dyDescent="0.25">
      <c r="A105" s="17">
        <v>46235</v>
      </c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3"/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53"/>
      <c r="CB105" s="153"/>
      <c r="CC105" s="153"/>
      <c r="CD105" s="153"/>
      <c r="CE105" s="153"/>
      <c r="CF105" s="153"/>
      <c r="CG105" s="153"/>
      <c r="CH105" s="153"/>
      <c r="CI105" s="153"/>
      <c r="CJ105" s="153"/>
      <c r="CK105" s="153"/>
      <c r="CL105" s="153"/>
      <c r="CM105" s="153"/>
      <c r="CN105" s="153"/>
      <c r="CO105" s="153"/>
      <c r="CP105" s="153"/>
      <c r="CQ105" s="153"/>
      <c r="CR105" s="153"/>
      <c r="CS105" s="153"/>
      <c r="CT105" s="153"/>
      <c r="CU105" s="153"/>
      <c r="CV105" s="153"/>
      <c r="CW105" s="153"/>
      <c r="CX105" s="153"/>
      <c r="CY105" s="153"/>
      <c r="CZ105" s="153"/>
      <c r="DA105" s="153"/>
      <c r="DB105" s="153"/>
      <c r="DC105" s="153"/>
      <c r="DD105" s="153"/>
      <c r="DE105" s="153"/>
      <c r="DF105" s="153"/>
      <c r="DG105" s="153"/>
      <c r="DH105" s="153"/>
      <c r="DI105" s="153"/>
      <c r="DJ105" s="153"/>
      <c r="DK105" s="153"/>
      <c r="DL105" s="153"/>
      <c r="DM105" s="153"/>
      <c r="DN105" s="153"/>
      <c r="DO105" s="153"/>
      <c r="DP105" s="153"/>
      <c r="DQ105" s="153"/>
      <c r="DR105" s="153"/>
      <c r="DS105" s="153"/>
      <c r="DT105" s="153"/>
    </row>
    <row r="106" spans="1:124" x14ac:dyDescent="0.25">
      <c r="A106" s="17">
        <v>46266</v>
      </c>
      <c r="B106" s="153"/>
      <c r="C106" s="153"/>
      <c r="D106" s="153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/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53"/>
      <c r="CB106" s="153"/>
      <c r="CC106" s="153"/>
      <c r="CD106" s="153"/>
      <c r="CE106" s="153"/>
      <c r="CF106" s="153"/>
      <c r="CG106" s="153"/>
      <c r="CH106" s="153"/>
      <c r="CI106" s="153"/>
      <c r="CJ106" s="153"/>
      <c r="CK106" s="153"/>
      <c r="CL106" s="153"/>
      <c r="CM106" s="153"/>
      <c r="CN106" s="153"/>
      <c r="CO106" s="153"/>
      <c r="CP106" s="153"/>
      <c r="CQ106" s="153"/>
      <c r="CR106" s="153"/>
      <c r="CS106" s="153"/>
      <c r="CT106" s="153"/>
      <c r="CU106" s="153"/>
      <c r="CV106" s="153"/>
      <c r="CW106" s="153"/>
      <c r="CX106" s="153"/>
      <c r="CY106" s="153"/>
      <c r="CZ106" s="153"/>
      <c r="DA106" s="153"/>
      <c r="DB106" s="153"/>
      <c r="DC106" s="153"/>
      <c r="DD106" s="153"/>
      <c r="DE106" s="153"/>
      <c r="DF106" s="153"/>
      <c r="DG106" s="153"/>
      <c r="DH106" s="153"/>
      <c r="DI106" s="153"/>
      <c r="DJ106" s="153"/>
      <c r="DK106" s="153"/>
      <c r="DL106" s="153"/>
      <c r="DM106" s="153"/>
      <c r="DN106" s="153"/>
      <c r="DO106" s="153"/>
      <c r="DP106" s="153"/>
      <c r="DQ106" s="153"/>
      <c r="DR106" s="153"/>
      <c r="DS106" s="153"/>
      <c r="DT106" s="153"/>
    </row>
    <row r="107" spans="1:124" x14ac:dyDescent="0.25">
      <c r="A107" s="17">
        <v>46296</v>
      </c>
      <c r="B107" s="153"/>
      <c r="C107" s="153"/>
      <c r="D107" s="153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3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  <c r="BG107" s="153"/>
      <c r="BH107" s="153"/>
      <c r="BI107" s="153"/>
      <c r="BJ107" s="153"/>
      <c r="BK107" s="153"/>
      <c r="BL107" s="153"/>
      <c r="BM107" s="153"/>
      <c r="BN107" s="153"/>
      <c r="BO107" s="153"/>
      <c r="BP107" s="153"/>
      <c r="BQ107" s="153"/>
      <c r="BR107" s="153"/>
      <c r="BS107" s="153"/>
      <c r="BT107" s="153"/>
      <c r="BU107" s="153"/>
      <c r="BV107" s="153"/>
      <c r="BW107" s="153"/>
      <c r="BX107" s="153"/>
      <c r="BY107" s="153"/>
      <c r="BZ107" s="153"/>
      <c r="CA107" s="153"/>
      <c r="CB107" s="153"/>
      <c r="CC107" s="153"/>
      <c r="CD107" s="153"/>
      <c r="CE107" s="153"/>
      <c r="CF107" s="153"/>
      <c r="CG107" s="153"/>
      <c r="CH107" s="153"/>
      <c r="CI107" s="153"/>
      <c r="CJ107" s="153"/>
      <c r="CK107" s="153"/>
      <c r="CL107" s="153"/>
      <c r="CM107" s="153"/>
      <c r="CN107" s="153"/>
      <c r="CO107" s="153"/>
      <c r="CP107" s="153"/>
      <c r="CQ107" s="153"/>
      <c r="CR107" s="153"/>
      <c r="CS107" s="153"/>
      <c r="CT107" s="153"/>
      <c r="CU107" s="153"/>
      <c r="CV107" s="153"/>
      <c r="CW107" s="153"/>
      <c r="CX107" s="153"/>
      <c r="CY107" s="153"/>
      <c r="CZ107" s="153"/>
      <c r="DA107" s="153"/>
      <c r="DB107" s="153"/>
      <c r="DC107" s="153"/>
      <c r="DD107" s="153"/>
      <c r="DE107" s="153"/>
      <c r="DF107" s="153"/>
      <c r="DG107" s="153"/>
      <c r="DH107" s="153"/>
      <c r="DI107" s="153"/>
      <c r="DJ107" s="153"/>
      <c r="DK107" s="153"/>
      <c r="DL107" s="153"/>
      <c r="DM107" s="153"/>
      <c r="DN107" s="153"/>
      <c r="DO107" s="153"/>
      <c r="DP107" s="153"/>
      <c r="DQ107" s="153"/>
      <c r="DR107" s="153"/>
      <c r="DS107" s="153"/>
      <c r="DT107" s="153"/>
    </row>
    <row r="108" spans="1:124" x14ac:dyDescent="0.25">
      <c r="A108" s="17">
        <v>46327</v>
      </c>
      <c r="B108" s="153"/>
      <c r="C108" s="153"/>
      <c r="D108" s="153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3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  <c r="BG108" s="153"/>
      <c r="BH108" s="153"/>
      <c r="BI108" s="153"/>
      <c r="BJ108" s="153"/>
      <c r="BK108" s="153"/>
      <c r="BL108" s="153"/>
      <c r="BM108" s="153"/>
      <c r="BN108" s="153"/>
      <c r="BO108" s="153"/>
      <c r="BP108" s="153"/>
      <c r="BQ108" s="153"/>
      <c r="BR108" s="153"/>
      <c r="BS108" s="153"/>
      <c r="BT108" s="153"/>
      <c r="BU108" s="153"/>
      <c r="BV108" s="153"/>
      <c r="BW108" s="153"/>
      <c r="BX108" s="153"/>
      <c r="BY108" s="153"/>
      <c r="BZ108" s="153"/>
      <c r="CA108" s="153"/>
      <c r="CB108" s="153"/>
      <c r="CC108" s="153"/>
      <c r="CD108" s="153"/>
      <c r="CE108" s="153"/>
      <c r="CF108" s="153"/>
      <c r="CG108" s="153"/>
      <c r="CH108" s="153"/>
      <c r="CI108" s="153"/>
      <c r="CJ108" s="153"/>
      <c r="CK108" s="153"/>
      <c r="CL108" s="153"/>
      <c r="CM108" s="153"/>
      <c r="CN108" s="153"/>
      <c r="CO108" s="153"/>
      <c r="CP108" s="153"/>
      <c r="CQ108" s="153"/>
      <c r="CR108" s="153"/>
      <c r="CS108" s="153"/>
      <c r="CT108" s="153"/>
      <c r="CU108" s="153"/>
      <c r="CV108" s="153"/>
      <c r="CW108" s="153"/>
      <c r="CX108" s="153"/>
      <c r="CY108" s="153"/>
      <c r="CZ108" s="153"/>
      <c r="DA108" s="153"/>
      <c r="DB108" s="153"/>
      <c r="DC108" s="153"/>
      <c r="DD108" s="153"/>
      <c r="DE108" s="153"/>
      <c r="DF108" s="153"/>
      <c r="DG108" s="153"/>
      <c r="DH108" s="153"/>
      <c r="DI108" s="153"/>
      <c r="DJ108" s="153"/>
      <c r="DK108" s="153"/>
      <c r="DL108" s="153"/>
      <c r="DM108" s="153"/>
      <c r="DN108" s="153"/>
      <c r="DO108" s="153"/>
      <c r="DP108" s="153"/>
      <c r="DQ108" s="153"/>
      <c r="DR108" s="153"/>
      <c r="DS108" s="153"/>
      <c r="DT108" s="153"/>
    </row>
    <row r="109" spans="1:124" x14ac:dyDescent="0.25">
      <c r="A109" s="17">
        <v>46357</v>
      </c>
      <c r="B109" s="153"/>
      <c r="C109" s="153"/>
      <c r="D109" s="153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  <c r="BM109" s="153"/>
      <c r="BN109" s="153"/>
      <c r="BO109" s="153"/>
      <c r="BP109" s="153"/>
      <c r="BQ109" s="153"/>
      <c r="BR109" s="153"/>
      <c r="BS109" s="153"/>
      <c r="BT109" s="153"/>
      <c r="BU109" s="153"/>
      <c r="BV109" s="153"/>
      <c r="BW109" s="153"/>
      <c r="BX109" s="153"/>
      <c r="BY109" s="153"/>
      <c r="BZ109" s="153"/>
      <c r="CA109" s="153"/>
      <c r="CB109" s="153"/>
      <c r="CC109" s="153"/>
      <c r="CD109" s="153"/>
      <c r="CE109" s="153"/>
      <c r="CF109" s="153"/>
      <c r="CG109" s="153"/>
      <c r="CH109" s="153"/>
      <c r="CI109" s="153"/>
      <c r="CJ109" s="153"/>
      <c r="CK109" s="153"/>
      <c r="CL109" s="153"/>
      <c r="CM109" s="153"/>
      <c r="CN109" s="153"/>
      <c r="CO109" s="153"/>
      <c r="CP109" s="153"/>
      <c r="CQ109" s="153"/>
      <c r="CR109" s="153"/>
      <c r="CS109" s="153"/>
      <c r="CT109" s="153"/>
      <c r="CU109" s="153"/>
      <c r="CV109" s="153"/>
      <c r="CW109" s="153"/>
      <c r="CX109" s="153"/>
      <c r="CY109" s="153"/>
      <c r="CZ109" s="153"/>
      <c r="DA109" s="153"/>
      <c r="DB109" s="153"/>
      <c r="DC109" s="153"/>
      <c r="DD109" s="153"/>
      <c r="DE109" s="153"/>
      <c r="DF109" s="153"/>
      <c r="DG109" s="153"/>
      <c r="DH109" s="153"/>
      <c r="DI109" s="153"/>
      <c r="DJ109" s="153"/>
      <c r="DK109" s="153"/>
      <c r="DL109" s="153"/>
      <c r="DM109" s="153"/>
      <c r="DN109" s="153"/>
      <c r="DO109" s="153"/>
      <c r="DP109" s="153"/>
      <c r="DQ109" s="153"/>
      <c r="DR109" s="153"/>
      <c r="DS109" s="153"/>
      <c r="DT109" s="15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2BAE-692D-4B76-B6AC-2259E4E5FD96}">
  <sheetPr codeName="Planilha11"/>
  <dimension ref="A1:CV109"/>
  <sheetViews>
    <sheetView zoomScale="90" zoomScaleNormal="90" workbookViewId="0">
      <selection activeCell="B1" sqref="B1:CV1"/>
    </sheetView>
  </sheetViews>
  <sheetFormatPr defaultRowHeight="15" x14ac:dyDescent="0.25"/>
  <cols>
    <col min="1" max="1" width="9.85546875" style="4" bestFit="1" customWidth="1"/>
    <col min="2" max="2" width="17.5703125" style="4" bestFit="1" customWidth="1"/>
    <col min="3" max="3" width="17.28515625" style="4" bestFit="1" customWidth="1"/>
    <col min="4" max="4" width="15" style="4" bestFit="1" customWidth="1"/>
    <col min="5" max="5" width="22.42578125" style="4" bestFit="1" customWidth="1"/>
    <col min="6" max="6" width="13.28515625" style="4" bestFit="1" customWidth="1"/>
    <col min="7" max="7" width="29.85546875" style="4" bestFit="1" customWidth="1"/>
    <col min="8" max="8" width="8.28515625" style="4" bestFit="1" customWidth="1"/>
    <col min="9" max="9" width="16" style="4" bestFit="1" customWidth="1"/>
    <col min="10" max="10" width="24.28515625" style="4" bestFit="1" customWidth="1"/>
    <col min="11" max="11" width="16.7109375" style="4" bestFit="1" customWidth="1"/>
    <col min="12" max="13" width="13.7109375" style="4" bestFit="1" customWidth="1"/>
    <col min="14" max="14" width="7.5703125" style="4" bestFit="1" customWidth="1"/>
    <col min="15" max="15" width="18.42578125" style="4" bestFit="1" customWidth="1"/>
    <col min="16" max="16" width="18.28515625" style="4" bestFit="1" customWidth="1"/>
    <col min="17" max="17" width="21.42578125" style="4" bestFit="1" customWidth="1"/>
    <col min="18" max="18" width="22.42578125" style="4" bestFit="1" customWidth="1"/>
    <col min="19" max="19" width="9" style="4" bestFit="1" customWidth="1"/>
    <col min="20" max="20" width="12" style="4" bestFit="1" customWidth="1"/>
    <col min="21" max="21" width="13.5703125" style="4" bestFit="1" customWidth="1"/>
    <col min="22" max="22" width="17.7109375" style="4" bestFit="1" customWidth="1"/>
    <col min="23" max="23" width="17.42578125" style="4" bestFit="1" customWidth="1"/>
    <col min="24" max="24" width="24.28515625" style="4" bestFit="1" customWidth="1"/>
    <col min="25" max="25" width="18.28515625" style="4" bestFit="1" customWidth="1"/>
    <col min="26" max="26" width="18.85546875" style="4" bestFit="1" customWidth="1"/>
    <col min="27" max="27" width="19.140625" style="4" bestFit="1" customWidth="1"/>
    <col min="28" max="28" width="14.5703125" style="4" bestFit="1" customWidth="1"/>
    <col min="29" max="29" width="13.5703125" style="4" bestFit="1" customWidth="1"/>
    <col min="30" max="30" width="17.42578125" style="4" bestFit="1" customWidth="1"/>
    <col min="31" max="31" width="26.42578125" style="4" bestFit="1" customWidth="1"/>
    <col min="32" max="32" width="44.42578125" style="4" bestFit="1" customWidth="1"/>
    <col min="33" max="33" width="22.28515625" style="4" bestFit="1" customWidth="1"/>
    <col min="34" max="34" width="26.28515625" style="4" bestFit="1" customWidth="1"/>
    <col min="35" max="35" width="23.28515625" style="4" bestFit="1" customWidth="1"/>
    <col min="36" max="36" width="26" style="4" bestFit="1" customWidth="1"/>
    <col min="37" max="37" width="11.5703125" style="4" bestFit="1" customWidth="1"/>
    <col min="38" max="38" width="17.7109375" style="4" bestFit="1" customWidth="1"/>
    <col min="39" max="39" width="18.28515625" style="4" bestFit="1" customWidth="1"/>
    <col min="40" max="40" width="34.28515625" style="4" bestFit="1" customWidth="1"/>
    <col min="41" max="41" width="21.7109375" style="4" bestFit="1" customWidth="1"/>
    <col min="42" max="42" width="24.28515625" style="4" bestFit="1" customWidth="1"/>
    <col min="43" max="43" width="8.140625" style="4" bestFit="1" customWidth="1"/>
    <col min="44" max="44" width="17.140625" style="4" bestFit="1" customWidth="1"/>
    <col min="45" max="45" width="29.5703125" style="4" bestFit="1" customWidth="1"/>
    <col min="46" max="46" width="11" style="4" bestFit="1" customWidth="1"/>
    <col min="47" max="47" width="19.5703125" style="4" bestFit="1" customWidth="1"/>
    <col min="48" max="48" width="18" style="4" bestFit="1" customWidth="1"/>
    <col min="49" max="49" width="22" style="4" bestFit="1" customWidth="1"/>
    <col min="50" max="50" width="8.140625" style="4" bestFit="1" customWidth="1"/>
    <col min="51" max="51" width="14" style="4" bestFit="1" customWidth="1"/>
    <col min="52" max="52" width="27.5703125" style="4" bestFit="1" customWidth="1"/>
    <col min="53" max="53" width="28.85546875" style="4" bestFit="1" customWidth="1"/>
    <col min="54" max="54" width="26.140625" style="4" bestFit="1" customWidth="1"/>
    <col min="55" max="55" width="27.85546875" style="4" bestFit="1" customWidth="1"/>
    <col min="56" max="56" width="16" style="4" bestFit="1" customWidth="1"/>
    <col min="57" max="57" width="19.140625" style="4" bestFit="1" customWidth="1"/>
    <col min="58" max="58" width="21.42578125" style="4" bestFit="1" customWidth="1"/>
    <col min="59" max="59" width="15" style="4" bestFit="1" customWidth="1"/>
    <col min="60" max="61" width="16.140625" style="4" bestFit="1" customWidth="1"/>
    <col min="62" max="62" width="15.42578125" style="4" bestFit="1" customWidth="1"/>
    <col min="63" max="63" width="18.5703125" style="4" bestFit="1" customWidth="1"/>
    <col min="64" max="64" width="16.28515625" style="4" bestFit="1" customWidth="1"/>
    <col min="65" max="65" width="25" style="4" bestFit="1" customWidth="1"/>
    <col min="66" max="66" width="26.28515625" style="4" bestFit="1" customWidth="1"/>
    <col min="67" max="67" width="18.5703125" style="4" bestFit="1" customWidth="1"/>
    <col min="68" max="68" width="33.85546875" style="4" bestFit="1" customWidth="1"/>
    <col min="69" max="69" width="25.140625" style="4" bestFit="1" customWidth="1"/>
    <col min="70" max="70" width="20" style="4" bestFit="1" customWidth="1"/>
    <col min="71" max="72" width="23" style="4" bestFit="1" customWidth="1"/>
    <col min="73" max="73" width="24" style="4" bestFit="1" customWidth="1"/>
    <col min="74" max="74" width="25.140625" style="4" bestFit="1" customWidth="1"/>
    <col min="75" max="75" width="23.85546875" style="4" bestFit="1" customWidth="1"/>
    <col min="76" max="76" width="33.5703125" style="4" bestFit="1" customWidth="1"/>
    <col min="77" max="77" width="32.28515625" style="4" bestFit="1" customWidth="1"/>
    <col min="78" max="78" width="28.28515625" style="4" bestFit="1" customWidth="1"/>
    <col min="79" max="79" width="13.5703125" style="4" bestFit="1" customWidth="1"/>
    <col min="80" max="80" width="18.7109375" style="4" bestFit="1" customWidth="1"/>
    <col min="81" max="81" width="15.7109375" style="4" bestFit="1" customWidth="1"/>
    <col min="82" max="82" width="24" style="4" bestFit="1" customWidth="1"/>
    <col min="83" max="83" width="28.42578125" style="4" bestFit="1" customWidth="1"/>
    <col min="84" max="84" width="25.28515625" style="4" bestFit="1" customWidth="1"/>
    <col min="85" max="85" width="20.42578125" style="4" bestFit="1" customWidth="1"/>
    <col min="86" max="86" width="13.5703125" style="4" bestFit="1" customWidth="1"/>
    <col min="87" max="87" width="34.5703125" style="4" bestFit="1" customWidth="1"/>
    <col min="88" max="88" width="35.28515625" style="4" bestFit="1" customWidth="1"/>
    <col min="89" max="89" width="23.5703125" style="4" bestFit="1" customWidth="1"/>
    <col min="90" max="90" width="24.7109375" style="4" bestFit="1" customWidth="1"/>
    <col min="91" max="91" width="21.42578125" style="4" bestFit="1" customWidth="1"/>
    <col min="92" max="92" width="23.7109375" style="4" bestFit="1" customWidth="1"/>
    <col min="93" max="93" width="31.5703125" style="4" bestFit="1" customWidth="1"/>
    <col min="94" max="94" width="17.5703125" style="4" bestFit="1" customWidth="1"/>
    <col min="95" max="95" width="15" style="4" bestFit="1" customWidth="1"/>
    <col min="96" max="96" width="16.5703125" style="4" bestFit="1" customWidth="1"/>
    <col min="97" max="97" width="19" style="4" bestFit="1" customWidth="1"/>
    <col min="98" max="98" width="12.42578125" style="4" bestFit="1" customWidth="1"/>
    <col min="99" max="99" width="22.42578125" style="4" bestFit="1" customWidth="1"/>
    <col min="100" max="16384" width="9.140625" style="4"/>
  </cols>
  <sheetData>
    <row r="1" spans="1:100" s="82" customFormat="1" x14ac:dyDescent="0.25">
      <c r="A1" s="2" t="s">
        <v>5</v>
      </c>
      <c r="B1" s="78" t="s">
        <v>86</v>
      </c>
      <c r="C1" s="78" t="s">
        <v>87</v>
      </c>
      <c r="D1" s="78" t="s">
        <v>88</v>
      </c>
      <c r="E1" s="78" t="s">
        <v>89</v>
      </c>
      <c r="F1" s="78" t="s">
        <v>90</v>
      </c>
      <c r="G1" s="78" t="s">
        <v>91</v>
      </c>
      <c r="H1" s="78" t="s">
        <v>92</v>
      </c>
      <c r="I1" s="78" t="s">
        <v>93</v>
      </c>
      <c r="J1" s="78" t="s">
        <v>94</v>
      </c>
      <c r="K1" s="78" t="s">
        <v>95</v>
      </c>
      <c r="L1" s="78" t="s">
        <v>96</v>
      </c>
      <c r="M1" s="78" t="s">
        <v>97</v>
      </c>
      <c r="N1" s="78" t="s">
        <v>98</v>
      </c>
      <c r="O1" s="78" t="s">
        <v>99</v>
      </c>
      <c r="P1" s="78" t="s">
        <v>100</v>
      </c>
      <c r="Q1" s="78" t="s">
        <v>101</v>
      </c>
      <c r="R1" s="78" t="s">
        <v>102</v>
      </c>
      <c r="S1" s="78" t="s">
        <v>103</v>
      </c>
      <c r="T1" s="78" t="s">
        <v>104</v>
      </c>
      <c r="U1" s="78" t="s">
        <v>105</v>
      </c>
      <c r="V1" s="78" t="s">
        <v>106</v>
      </c>
      <c r="W1" s="78" t="s">
        <v>107</v>
      </c>
      <c r="X1" s="78" t="s">
        <v>108</v>
      </c>
      <c r="Y1" s="78" t="s">
        <v>109</v>
      </c>
      <c r="Z1" s="78" t="s">
        <v>110</v>
      </c>
      <c r="AA1" s="78" t="s">
        <v>111</v>
      </c>
      <c r="AB1" s="78" t="s">
        <v>112</v>
      </c>
      <c r="AC1" s="78" t="s">
        <v>113</v>
      </c>
      <c r="AD1" s="78" t="s">
        <v>114</v>
      </c>
      <c r="AE1" s="78" t="s">
        <v>115</v>
      </c>
      <c r="AF1" s="78" t="s">
        <v>116</v>
      </c>
      <c r="AG1" s="78" t="s">
        <v>117</v>
      </c>
      <c r="AH1" s="78" t="s">
        <v>118</v>
      </c>
      <c r="AI1" s="78" t="s">
        <v>119</v>
      </c>
      <c r="AJ1" s="78" t="s">
        <v>120</v>
      </c>
      <c r="AK1" s="78" t="s">
        <v>121</v>
      </c>
      <c r="AL1" s="78" t="s">
        <v>122</v>
      </c>
      <c r="AM1" s="78" t="s">
        <v>123</v>
      </c>
      <c r="AN1" s="78" t="s">
        <v>124</v>
      </c>
      <c r="AO1" s="78" t="s">
        <v>125</v>
      </c>
      <c r="AP1" s="78" t="s">
        <v>126</v>
      </c>
      <c r="AQ1" s="78" t="s">
        <v>289</v>
      </c>
      <c r="AR1" s="78" t="s">
        <v>127</v>
      </c>
      <c r="AS1" s="78" t="s">
        <v>128</v>
      </c>
      <c r="AT1" s="78" t="s">
        <v>129</v>
      </c>
      <c r="AU1" s="78" t="s">
        <v>130</v>
      </c>
      <c r="AV1" s="78" t="s">
        <v>131</v>
      </c>
      <c r="AW1" s="78" t="s">
        <v>132</v>
      </c>
      <c r="AX1" s="78" t="s">
        <v>290</v>
      </c>
      <c r="AY1" s="78" t="s">
        <v>133</v>
      </c>
      <c r="AZ1" s="78" t="s">
        <v>134</v>
      </c>
      <c r="BA1" s="78" t="s">
        <v>135</v>
      </c>
      <c r="BB1" s="78" t="s">
        <v>136</v>
      </c>
      <c r="BC1" s="78" t="s">
        <v>137</v>
      </c>
      <c r="BD1" s="78" t="s">
        <v>138</v>
      </c>
      <c r="BE1" s="78" t="s">
        <v>139</v>
      </c>
      <c r="BF1" s="78" t="s">
        <v>0</v>
      </c>
      <c r="BG1" s="78" t="s">
        <v>140</v>
      </c>
      <c r="BH1" s="78" t="s">
        <v>141</v>
      </c>
      <c r="BI1" s="78" t="s">
        <v>1</v>
      </c>
      <c r="BJ1" s="78" t="s">
        <v>2</v>
      </c>
      <c r="BK1" s="78" t="s">
        <v>3</v>
      </c>
      <c r="BL1" s="78" t="s">
        <v>4</v>
      </c>
      <c r="BM1" s="78" t="s">
        <v>291</v>
      </c>
      <c r="BN1" s="78" t="s">
        <v>143</v>
      </c>
      <c r="BO1" s="78" t="s">
        <v>144</v>
      </c>
      <c r="BP1" s="78" t="s">
        <v>145</v>
      </c>
      <c r="BQ1" s="78" t="s">
        <v>146</v>
      </c>
      <c r="BR1" s="78" t="s">
        <v>147</v>
      </c>
      <c r="BS1" s="78" t="s">
        <v>148</v>
      </c>
      <c r="BT1" s="78" t="s">
        <v>149</v>
      </c>
      <c r="BU1" s="78" t="s">
        <v>150</v>
      </c>
      <c r="BV1" s="78" t="s">
        <v>151</v>
      </c>
      <c r="BW1" s="78" t="s">
        <v>152</v>
      </c>
      <c r="BX1" s="78" t="s">
        <v>292</v>
      </c>
      <c r="BY1" s="78" t="s">
        <v>293</v>
      </c>
      <c r="BZ1" s="78" t="s">
        <v>235</v>
      </c>
      <c r="CA1" s="78" t="s">
        <v>236</v>
      </c>
      <c r="CB1" s="78" t="s">
        <v>237</v>
      </c>
      <c r="CC1" s="78" t="s">
        <v>240</v>
      </c>
      <c r="CD1" s="78" t="s">
        <v>239</v>
      </c>
      <c r="CE1" s="78" t="s">
        <v>294</v>
      </c>
      <c r="CF1" s="78" t="s">
        <v>295</v>
      </c>
      <c r="CG1" s="78" t="s">
        <v>296</v>
      </c>
      <c r="CH1" s="78" t="s">
        <v>297</v>
      </c>
      <c r="CI1" s="78" t="s">
        <v>298</v>
      </c>
      <c r="CJ1" s="78" t="s">
        <v>299</v>
      </c>
      <c r="CK1" s="78" t="s">
        <v>300</v>
      </c>
      <c r="CL1" s="78" t="s">
        <v>413</v>
      </c>
      <c r="CM1" s="78" t="s">
        <v>414</v>
      </c>
      <c r="CN1" s="78" t="s">
        <v>415</v>
      </c>
      <c r="CO1" s="78" t="s">
        <v>420</v>
      </c>
      <c r="CP1" s="78" t="s">
        <v>422</v>
      </c>
      <c r="CQ1" s="78" t="s">
        <v>423</v>
      </c>
      <c r="CR1" s="78" t="s">
        <v>424</v>
      </c>
      <c r="CS1" s="78" t="s">
        <v>430</v>
      </c>
      <c r="CT1" s="78" t="s">
        <v>431</v>
      </c>
      <c r="CU1" s="78" t="s">
        <v>437</v>
      </c>
      <c r="CV1" s="78" t="s">
        <v>439</v>
      </c>
    </row>
    <row r="2" spans="1:100" x14ac:dyDescent="0.25">
      <c r="A2" s="17">
        <v>43101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C2" s="6"/>
      <c r="BD2" s="6"/>
      <c r="BF2" s="6"/>
      <c r="BT2" s="1"/>
      <c r="BU2" s="1"/>
      <c r="BV2" s="1"/>
    </row>
    <row r="3" spans="1:100" x14ac:dyDescent="0.25">
      <c r="A3" s="17">
        <v>43132</v>
      </c>
      <c r="B3" s="6">
        <v>502</v>
      </c>
      <c r="C3" s="6">
        <v>110</v>
      </c>
      <c r="D3" s="6">
        <v>111</v>
      </c>
      <c r="E3" s="6"/>
      <c r="F3" s="6">
        <v>417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6"/>
      <c r="T3" s="6"/>
      <c r="U3" s="6"/>
      <c r="V3" s="6"/>
      <c r="W3" s="6"/>
      <c r="X3" s="6"/>
      <c r="Y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7"/>
      <c r="AX3" s="6"/>
      <c r="AY3" s="6"/>
      <c r="AZ3" s="6"/>
      <c r="BA3" s="6"/>
      <c r="BC3" s="6"/>
      <c r="BD3" s="6"/>
      <c r="BF3" s="6"/>
      <c r="BT3" s="1"/>
      <c r="BU3" s="1"/>
      <c r="BV3" s="1"/>
    </row>
    <row r="4" spans="1:100" x14ac:dyDescent="0.25">
      <c r="A4" s="17">
        <v>43160</v>
      </c>
      <c r="B4" s="6">
        <v>623</v>
      </c>
      <c r="C4" s="6">
        <v>120</v>
      </c>
      <c r="D4" s="6">
        <v>120</v>
      </c>
      <c r="E4" s="6">
        <v>127</v>
      </c>
      <c r="F4" s="6">
        <v>639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7"/>
      <c r="S4" s="6"/>
      <c r="T4" s="6"/>
      <c r="U4" s="6"/>
      <c r="V4" s="6"/>
      <c r="W4" s="6"/>
      <c r="X4" s="6"/>
      <c r="Y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7"/>
      <c r="AX4" s="6"/>
      <c r="AY4" s="6"/>
      <c r="AZ4" s="6"/>
      <c r="BA4" s="6"/>
      <c r="BC4" s="6"/>
      <c r="BD4" s="6"/>
      <c r="BF4" s="6"/>
      <c r="BT4" s="1"/>
      <c r="BU4" s="1"/>
      <c r="BV4" s="1"/>
    </row>
    <row r="5" spans="1:100" x14ac:dyDescent="0.25">
      <c r="A5" s="17">
        <v>43191</v>
      </c>
      <c r="B5" s="6">
        <v>480</v>
      </c>
      <c r="C5" s="6">
        <v>89</v>
      </c>
      <c r="D5" s="6">
        <v>75</v>
      </c>
      <c r="E5" s="6">
        <v>204</v>
      </c>
      <c r="F5" s="6">
        <v>428</v>
      </c>
      <c r="G5" s="6">
        <v>272</v>
      </c>
      <c r="H5" s="6"/>
      <c r="I5" s="6"/>
      <c r="J5" s="6"/>
      <c r="K5" s="6"/>
      <c r="L5" s="6"/>
      <c r="M5" s="6"/>
      <c r="N5" s="6"/>
      <c r="O5" s="6"/>
      <c r="P5" s="6"/>
      <c r="Q5" s="6"/>
      <c r="R5" s="7"/>
      <c r="S5" s="6"/>
      <c r="T5" s="6"/>
      <c r="U5" s="6"/>
      <c r="V5" s="6"/>
      <c r="W5" s="6"/>
      <c r="X5" s="6"/>
      <c r="Y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  <c r="AX5" s="6"/>
      <c r="AY5" s="6"/>
      <c r="AZ5" s="6"/>
      <c r="BA5" s="6"/>
      <c r="BC5" s="6"/>
      <c r="BD5" s="6"/>
      <c r="BF5" s="6"/>
      <c r="BT5" s="1"/>
      <c r="BU5" s="1"/>
      <c r="BV5" s="1"/>
    </row>
    <row r="6" spans="1:100" x14ac:dyDescent="0.25">
      <c r="A6" s="17">
        <v>43221</v>
      </c>
      <c r="B6" s="6">
        <v>454</v>
      </c>
      <c r="C6" s="6">
        <v>76</v>
      </c>
      <c r="D6" s="6">
        <v>45</v>
      </c>
      <c r="E6" s="6">
        <v>192</v>
      </c>
      <c r="F6" s="6">
        <v>341</v>
      </c>
      <c r="G6" s="6">
        <v>196</v>
      </c>
      <c r="H6" s="6">
        <v>465</v>
      </c>
      <c r="I6" s="6"/>
      <c r="J6" s="6"/>
      <c r="K6" s="6"/>
      <c r="L6" s="6"/>
      <c r="M6" s="6"/>
      <c r="N6" s="6"/>
      <c r="O6" s="6"/>
      <c r="P6" s="6"/>
      <c r="Q6" s="6"/>
      <c r="R6" s="7"/>
      <c r="S6" s="6"/>
      <c r="T6" s="6"/>
      <c r="U6" s="6"/>
      <c r="V6" s="6"/>
      <c r="W6" s="6"/>
      <c r="X6" s="6"/>
      <c r="Y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7"/>
      <c r="AX6" s="6"/>
      <c r="AY6" s="6"/>
      <c r="AZ6" s="6"/>
      <c r="BA6" s="6"/>
      <c r="BC6" s="6"/>
      <c r="BD6" s="6"/>
      <c r="BF6" s="6"/>
      <c r="BT6" s="1"/>
      <c r="BU6" s="1"/>
      <c r="BV6" s="1"/>
    </row>
    <row r="7" spans="1:100" x14ac:dyDescent="0.25">
      <c r="A7" s="17">
        <v>43252</v>
      </c>
      <c r="B7" s="6">
        <v>363</v>
      </c>
      <c r="C7" s="6">
        <v>53</v>
      </c>
      <c r="D7" s="6">
        <v>44</v>
      </c>
      <c r="E7" s="6">
        <v>173</v>
      </c>
      <c r="F7" s="6">
        <v>315</v>
      </c>
      <c r="G7" s="6">
        <v>160</v>
      </c>
      <c r="H7" s="6">
        <v>447</v>
      </c>
      <c r="I7" s="6"/>
      <c r="J7" s="6"/>
      <c r="K7" s="6"/>
      <c r="L7" s="6"/>
      <c r="M7" s="6"/>
      <c r="N7" s="6"/>
      <c r="O7" s="6"/>
      <c r="P7" s="6"/>
      <c r="Q7" s="6"/>
      <c r="R7" s="7"/>
      <c r="S7" s="6"/>
      <c r="T7" s="6"/>
      <c r="U7" s="6"/>
      <c r="V7" s="6"/>
      <c r="W7" s="6"/>
      <c r="X7" s="6"/>
      <c r="Y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7"/>
      <c r="AX7" s="6"/>
      <c r="AY7" s="6"/>
      <c r="AZ7" s="6"/>
      <c r="BA7" s="6"/>
      <c r="BC7" s="6"/>
      <c r="BD7" s="6"/>
      <c r="BF7" s="6"/>
      <c r="BT7" s="1"/>
      <c r="BU7" s="1"/>
      <c r="BV7" s="1"/>
    </row>
    <row r="8" spans="1:100" x14ac:dyDescent="0.25">
      <c r="A8" s="17">
        <v>43282</v>
      </c>
      <c r="B8" s="6">
        <v>286</v>
      </c>
      <c r="C8" s="6">
        <v>37</v>
      </c>
      <c r="D8" s="6">
        <v>50</v>
      </c>
      <c r="E8" s="6">
        <v>83</v>
      </c>
      <c r="F8" s="6">
        <v>212</v>
      </c>
      <c r="G8" s="6">
        <v>141</v>
      </c>
      <c r="H8" s="6">
        <v>447</v>
      </c>
      <c r="I8" s="6">
        <v>149</v>
      </c>
      <c r="J8" s="6">
        <v>1399</v>
      </c>
      <c r="K8" s="6">
        <v>196</v>
      </c>
      <c r="L8" s="6">
        <v>166</v>
      </c>
      <c r="M8" s="6">
        <v>130</v>
      </c>
      <c r="N8" s="6"/>
      <c r="O8" s="6"/>
      <c r="P8" s="6"/>
      <c r="Q8" s="6"/>
      <c r="R8" s="7"/>
      <c r="S8" s="6"/>
      <c r="T8" s="6"/>
      <c r="U8" s="6"/>
      <c r="V8" s="6"/>
      <c r="W8" s="6"/>
      <c r="X8" s="6"/>
      <c r="Y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  <c r="AX8" s="6"/>
      <c r="AY8" s="6"/>
      <c r="AZ8" s="6"/>
      <c r="BA8" s="6"/>
      <c r="BC8" s="6"/>
      <c r="BD8" s="6"/>
      <c r="BF8" s="6"/>
      <c r="BT8" s="1"/>
      <c r="BU8" s="1"/>
      <c r="BV8" s="1"/>
    </row>
    <row r="9" spans="1:100" x14ac:dyDescent="0.25">
      <c r="A9" s="17">
        <v>43313</v>
      </c>
      <c r="B9" s="6">
        <v>423</v>
      </c>
      <c r="C9" s="6">
        <v>82</v>
      </c>
      <c r="D9" s="6">
        <v>58</v>
      </c>
      <c r="E9" s="6">
        <v>164</v>
      </c>
      <c r="F9" s="6">
        <v>295</v>
      </c>
      <c r="G9" s="6">
        <v>156</v>
      </c>
      <c r="H9" s="6">
        <v>408</v>
      </c>
      <c r="I9" s="6">
        <v>255</v>
      </c>
      <c r="J9" s="6">
        <v>2200</v>
      </c>
      <c r="K9" s="6">
        <v>256</v>
      </c>
      <c r="L9" s="6">
        <v>464</v>
      </c>
      <c r="M9" s="6">
        <v>284</v>
      </c>
      <c r="N9" s="6">
        <v>1321</v>
      </c>
      <c r="O9" s="6"/>
      <c r="P9" s="6"/>
      <c r="Q9" s="6"/>
      <c r="R9" s="7"/>
      <c r="S9" s="6"/>
      <c r="T9" s="6"/>
      <c r="U9" s="6"/>
      <c r="V9" s="6"/>
      <c r="W9" s="6"/>
      <c r="X9" s="6"/>
      <c r="Y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7"/>
      <c r="AX9" s="6"/>
      <c r="AY9" s="6"/>
      <c r="AZ9" s="6"/>
      <c r="BA9" s="6"/>
      <c r="BC9" s="6"/>
      <c r="BD9" s="6"/>
      <c r="BF9" s="6"/>
      <c r="BT9" s="1"/>
      <c r="BU9" s="1"/>
      <c r="BV9" s="1"/>
    </row>
    <row r="10" spans="1:100" x14ac:dyDescent="0.25">
      <c r="A10" s="17">
        <v>43344</v>
      </c>
      <c r="B10" s="6">
        <v>461</v>
      </c>
      <c r="C10" s="6">
        <v>86</v>
      </c>
      <c r="D10" s="6">
        <v>84</v>
      </c>
      <c r="E10" s="6">
        <v>208</v>
      </c>
      <c r="F10" s="6">
        <v>439</v>
      </c>
      <c r="G10" s="6">
        <v>179</v>
      </c>
      <c r="H10" s="6">
        <v>621</v>
      </c>
      <c r="I10" s="6">
        <v>287</v>
      </c>
      <c r="J10" s="6">
        <v>3849</v>
      </c>
      <c r="K10" s="6">
        <v>343</v>
      </c>
      <c r="L10" s="6">
        <v>315</v>
      </c>
      <c r="M10" s="6">
        <v>359</v>
      </c>
      <c r="N10" s="6">
        <v>1207</v>
      </c>
      <c r="O10" s="6">
        <v>475</v>
      </c>
      <c r="P10" s="6"/>
      <c r="Q10" s="6"/>
      <c r="R10" s="7"/>
      <c r="S10" s="6">
        <v>1576</v>
      </c>
      <c r="T10" s="6"/>
      <c r="U10" s="6"/>
      <c r="V10" s="6"/>
      <c r="W10" s="6"/>
      <c r="X10" s="6"/>
      <c r="Y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6"/>
      <c r="AY10" s="6"/>
      <c r="AZ10" s="6"/>
      <c r="BA10" s="6"/>
      <c r="BC10" s="6"/>
      <c r="BD10" s="6"/>
      <c r="BF10" s="6"/>
      <c r="BT10" s="1"/>
      <c r="BU10" s="1"/>
      <c r="BV10" s="1"/>
    </row>
    <row r="11" spans="1:100" x14ac:dyDescent="0.25">
      <c r="A11" s="17">
        <v>43374</v>
      </c>
      <c r="B11" s="6">
        <v>434</v>
      </c>
      <c r="C11" s="6">
        <v>96</v>
      </c>
      <c r="D11" s="6">
        <v>95</v>
      </c>
      <c r="E11" s="6">
        <v>197</v>
      </c>
      <c r="F11" s="6">
        <v>378</v>
      </c>
      <c r="G11" s="6">
        <v>172</v>
      </c>
      <c r="H11" s="6">
        <v>862</v>
      </c>
      <c r="I11" s="6">
        <v>267</v>
      </c>
      <c r="J11" s="6">
        <v>2658</v>
      </c>
      <c r="K11" s="6">
        <v>321</v>
      </c>
      <c r="L11" s="6">
        <v>313</v>
      </c>
      <c r="M11" s="6">
        <v>325</v>
      </c>
      <c r="N11" s="6">
        <v>1010</v>
      </c>
      <c r="O11" s="6">
        <v>715</v>
      </c>
      <c r="P11" s="6">
        <v>270</v>
      </c>
      <c r="Q11" s="6">
        <v>2302</v>
      </c>
      <c r="R11" s="7"/>
      <c r="S11" s="6">
        <v>1864</v>
      </c>
      <c r="T11" s="6"/>
      <c r="U11" s="6"/>
      <c r="V11" s="6"/>
      <c r="W11" s="6"/>
      <c r="X11" s="6"/>
      <c r="Y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  <c r="AX11" s="6"/>
      <c r="AY11" s="6"/>
      <c r="AZ11" s="6"/>
      <c r="BA11" s="6"/>
      <c r="BC11" s="6"/>
      <c r="BD11" s="6"/>
      <c r="BF11" s="6"/>
      <c r="BT11" s="1"/>
      <c r="BU11" s="1"/>
      <c r="BV11" s="1"/>
    </row>
    <row r="12" spans="1:100" x14ac:dyDescent="0.25">
      <c r="A12" s="17">
        <v>43405</v>
      </c>
      <c r="B12" s="6">
        <v>529</v>
      </c>
      <c r="C12" s="6">
        <v>160</v>
      </c>
      <c r="D12" s="6">
        <v>100</v>
      </c>
      <c r="E12" s="6">
        <v>289</v>
      </c>
      <c r="F12" s="6">
        <v>612</v>
      </c>
      <c r="G12" s="6">
        <v>159</v>
      </c>
      <c r="H12" s="6">
        <v>950</v>
      </c>
      <c r="I12" s="6">
        <v>302</v>
      </c>
      <c r="J12" s="6">
        <v>3933</v>
      </c>
      <c r="K12" s="6">
        <v>514</v>
      </c>
      <c r="L12" s="6">
        <v>303</v>
      </c>
      <c r="M12" s="6">
        <v>466</v>
      </c>
      <c r="N12" s="6">
        <v>1540</v>
      </c>
      <c r="O12" s="6">
        <v>1199</v>
      </c>
      <c r="P12" s="6">
        <v>204</v>
      </c>
      <c r="Q12" s="6">
        <v>4231</v>
      </c>
      <c r="R12" s="7">
        <v>423</v>
      </c>
      <c r="S12" s="6">
        <v>2119</v>
      </c>
      <c r="T12" s="6">
        <v>396</v>
      </c>
      <c r="U12" s="6">
        <v>61</v>
      </c>
      <c r="V12" s="6">
        <v>333</v>
      </c>
      <c r="W12" s="6"/>
      <c r="X12" s="6"/>
      <c r="Y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7"/>
      <c r="AX12" s="6"/>
      <c r="AY12" s="6"/>
      <c r="AZ12" s="6"/>
      <c r="BA12" s="6"/>
      <c r="BC12" s="6"/>
      <c r="BD12" s="6"/>
      <c r="BF12" s="6"/>
      <c r="BT12" s="1"/>
      <c r="BU12" s="1"/>
      <c r="BV12" s="1"/>
    </row>
    <row r="13" spans="1:100" x14ac:dyDescent="0.25">
      <c r="A13" s="17">
        <v>43435</v>
      </c>
      <c r="B13" s="6">
        <v>646</v>
      </c>
      <c r="C13" s="6">
        <v>149</v>
      </c>
      <c r="D13" s="6">
        <v>181</v>
      </c>
      <c r="E13" s="6">
        <v>259</v>
      </c>
      <c r="F13" s="6">
        <v>726</v>
      </c>
      <c r="G13" s="6">
        <v>188</v>
      </c>
      <c r="H13" s="6">
        <v>918</v>
      </c>
      <c r="I13" s="6">
        <v>376</v>
      </c>
      <c r="J13" s="6">
        <v>4598</v>
      </c>
      <c r="K13" s="6">
        <v>326</v>
      </c>
      <c r="L13" s="6">
        <v>312</v>
      </c>
      <c r="M13" s="6">
        <v>485</v>
      </c>
      <c r="N13" s="6">
        <v>1372</v>
      </c>
      <c r="O13" s="6">
        <v>1211</v>
      </c>
      <c r="P13" s="6">
        <v>222</v>
      </c>
      <c r="Q13" s="6">
        <v>4889</v>
      </c>
      <c r="R13" s="7">
        <v>653</v>
      </c>
      <c r="S13" s="6">
        <v>2498</v>
      </c>
      <c r="T13" s="6">
        <v>486</v>
      </c>
      <c r="U13" s="6">
        <v>410</v>
      </c>
      <c r="V13" s="6">
        <v>1533</v>
      </c>
      <c r="W13" s="6">
        <v>533</v>
      </c>
      <c r="X13" s="6">
        <v>120</v>
      </c>
      <c r="Y13" s="6">
        <v>1461</v>
      </c>
      <c r="AB13" s="6">
        <v>3862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7"/>
      <c r="AX13" s="6"/>
      <c r="AY13" s="6"/>
      <c r="AZ13" s="6"/>
      <c r="BA13" s="6"/>
      <c r="BC13" s="6"/>
      <c r="BD13" s="6"/>
      <c r="BF13" s="6"/>
      <c r="BT13" s="1"/>
      <c r="BU13" s="1"/>
      <c r="BV13" s="1"/>
    </row>
    <row r="14" spans="1:100" x14ac:dyDescent="0.25">
      <c r="A14" s="17">
        <v>43466</v>
      </c>
      <c r="B14" s="6">
        <v>510</v>
      </c>
      <c r="C14" s="6">
        <v>109</v>
      </c>
      <c r="D14" s="6">
        <v>88</v>
      </c>
      <c r="E14" s="6">
        <v>219</v>
      </c>
      <c r="F14" s="6">
        <v>541</v>
      </c>
      <c r="G14" s="6">
        <v>111</v>
      </c>
      <c r="H14" s="6">
        <v>979</v>
      </c>
      <c r="I14" s="6">
        <v>224</v>
      </c>
      <c r="J14" s="6">
        <v>3117</v>
      </c>
      <c r="K14" s="6">
        <v>326</v>
      </c>
      <c r="L14" s="6">
        <v>520</v>
      </c>
      <c r="M14" s="6">
        <v>393</v>
      </c>
      <c r="N14" s="6">
        <v>1410</v>
      </c>
      <c r="O14" s="6">
        <v>1137</v>
      </c>
      <c r="P14" s="6">
        <v>206</v>
      </c>
      <c r="Q14" s="6">
        <v>3196</v>
      </c>
      <c r="R14" s="7">
        <v>572</v>
      </c>
      <c r="S14" s="6">
        <v>2690</v>
      </c>
      <c r="T14" s="6">
        <v>325</v>
      </c>
      <c r="U14" s="6">
        <v>347</v>
      </c>
      <c r="V14" s="6">
        <v>1083</v>
      </c>
      <c r="W14" s="6">
        <v>581</v>
      </c>
      <c r="X14" s="6">
        <v>777</v>
      </c>
      <c r="Y14" s="6">
        <v>1815</v>
      </c>
      <c r="AB14" s="6">
        <v>2189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7"/>
      <c r="AX14" s="6"/>
      <c r="AY14" s="6"/>
      <c r="AZ14" s="6"/>
      <c r="BA14" s="6"/>
      <c r="BC14" s="6"/>
      <c r="BD14" s="6"/>
      <c r="BF14" s="6"/>
      <c r="BT14" s="1"/>
      <c r="BU14" s="1"/>
      <c r="BV14" s="1"/>
    </row>
    <row r="15" spans="1:100" x14ac:dyDescent="0.25">
      <c r="A15" s="17">
        <v>43497</v>
      </c>
      <c r="B15" s="6">
        <v>538</v>
      </c>
      <c r="C15" s="6">
        <v>102</v>
      </c>
      <c r="D15" s="6">
        <v>106</v>
      </c>
      <c r="E15" s="6">
        <v>196</v>
      </c>
      <c r="F15" s="6">
        <v>553</v>
      </c>
      <c r="G15" s="6">
        <v>155</v>
      </c>
      <c r="H15" s="6">
        <v>560</v>
      </c>
      <c r="I15" s="6">
        <v>221</v>
      </c>
      <c r="J15" s="6">
        <v>3106</v>
      </c>
      <c r="K15" s="6">
        <v>346</v>
      </c>
      <c r="L15" s="6">
        <v>882</v>
      </c>
      <c r="M15" s="6">
        <v>400</v>
      </c>
      <c r="N15" s="6">
        <v>1256</v>
      </c>
      <c r="O15" s="6">
        <v>1242</v>
      </c>
      <c r="P15" s="6">
        <v>188</v>
      </c>
      <c r="Q15" s="6">
        <v>3091</v>
      </c>
      <c r="R15" s="7">
        <v>448</v>
      </c>
      <c r="S15" s="6">
        <v>1942</v>
      </c>
      <c r="T15" s="6">
        <v>384</v>
      </c>
      <c r="U15" s="6">
        <v>317</v>
      </c>
      <c r="V15" s="6">
        <v>981</v>
      </c>
      <c r="W15" s="6">
        <v>581</v>
      </c>
      <c r="X15" s="6">
        <v>711</v>
      </c>
      <c r="Y15" s="6">
        <v>1656</v>
      </c>
      <c r="AB15" s="6">
        <v>2500</v>
      </c>
      <c r="AC15" s="6">
        <v>1470</v>
      </c>
      <c r="AD15" s="6">
        <v>70</v>
      </c>
      <c r="AE15" s="6"/>
      <c r="AF15" s="6"/>
      <c r="AG15" s="6"/>
      <c r="AH15" s="6">
        <v>807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7"/>
      <c r="AX15" s="6"/>
      <c r="AY15" s="6"/>
      <c r="AZ15" s="6"/>
      <c r="BA15" s="6"/>
      <c r="BC15" s="6"/>
      <c r="BD15" s="6"/>
      <c r="BF15" s="6"/>
      <c r="BT15" s="1"/>
      <c r="BU15" s="1"/>
      <c r="BV15" s="1"/>
    </row>
    <row r="16" spans="1:100" x14ac:dyDescent="0.25">
      <c r="A16" s="17">
        <v>43525</v>
      </c>
      <c r="B16" s="6">
        <v>507</v>
      </c>
      <c r="C16" s="6">
        <v>55</v>
      </c>
      <c r="D16" s="6">
        <v>103</v>
      </c>
      <c r="E16" s="6">
        <v>226</v>
      </c>
      <c r="F16" s="6">
        <v>485</v>
      </c>
      <c r="G16" s="6">
        <v>188</v>
      </c>
      <c r="H16" s="6">
        <v>784</v>
      </c>
      <c r="I16" s="6">
        <v>280</v>
      </c>
      <c r="J16" s="6">
        <v>3135</v>
      </c>
      <c r="K16" s="6">
        <v>423</v>
      </c>
      <c r="L16" s="6">
        <v>744</v>
      </c>
      <c r="M16" s="6">
        <v>442</v>
      </c>
      <c r="N16" s="6">
        <v>1051</v>
      </c>
      <c r="O16" s="6">
        <v>1004</v>
      </c>
      <c r="P16" s="6">
        <v>223</v>
      </c>
      <c r="Q16" s="6">
        <v>3469</v>
      </c>
      <c r="R16" s="7">
        <v>665</v>
      </c>
      <c r="S16" s="6">
        <v>2766</v>
      </c>
      <c r="T16" s="6">
        <v>399</v>
      </c>
      <c r="U16" s="6">
        <v>407</v>
      </c>
      <c r="V16" s="6">
        <v>1076</v>
      </c>
      <c r="W16" s="6">
        <v>613</v>
      </c>
      <c r="X16" s="6">
        <v>816</v>
      </c>
      <c r="Y16" s="6">
        <v>1778</v>
      </c>
      <c r="AB16" s="6">
        <v>2905</v>
      </c>
      <c r="AC16" s="6">
        <v>1592</v>
      </c>
      <c r="AD16" s="6">
        <v>3294</v>
      </c>
      <c r="AE16" s="6">
        <v>174</v>
      </c>
      <c r="AF16" s="6"/>
      <c r="AG16" s="6">
        <v>786</v>
      </c>
      <c r="AH16" s="6">
        <v>782</v>
      </c>
      <c r="AI16" s="6"/>
      <c r="AJ16" s="6">
        <v>302</v>
      </c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7"/>
      <c r="AX16" s="6"/>
      <c r="AY16" s="6"/>
      <c r="AZ16" s="6"/>
      <c r="BA16" s="6"/>
      <c r="BC16" s="6"/>
      <c r="BD16" s="6"/>
      <c r="BF16" s="6"/>
      <c r="BT16" s="1"/>
      <c r="BU16" s="1"/>
      <c r="BV16" s="1"/>
    </row>
    <row r="17" spans="1:74" x14ac:dyDescent="0.25">
      <c r="A17" s="17">
        <v>43556</v>
      </c>
      <c r="B17" s="6">
        <v>465</v>
      </c>
      <c r="C17" s="6"/>
      <c r="D17" s="6">
        <v>80</v>
      </c>
      <c r="E17" s="6">
        <v>210</v>
      </c>
      <c r="F17" s="6">
        <v>429</v>
      </c>
      <c r="G17" s="6">
        <v>193</v>
      </c>
      <c r="H17" s="6">
        <v>540</v>
      </c>
      <c r="I17" s="6">
        <v>290</v>
      </c>
      <c r="J17" s="6">
        <v>3119</v>
      </c>
      <c r="K17" s="6">
        <v>344</v>
      </c>
      <c r="L17" s="6">
        <v>632</v>
      </c>
      <c r="M17" s="6">
        <v>326</v>
      </c>
      <c r="N17" s="6">
        <v>984</v>
      </c>
      <c r="O17" s="6">
        <v>664</v>
      </c>
      <c r="P17" s="6">
        <v>254</v>
      </c>
      <c r="Q17" s="6">
        <v>2817</v>
      </c>
      <c r="R17" s="7">
        <v>422</v>
      </c>
      <c r="S17" s="6">
        <v>1451</v>
      </c>
      <c r="T17" s="6">
        <v>365</v>
      </c>
      <c r="U17" s="6">
        <v>316</v>
      </c>
      <c r="V17" s="6">
        <v>989</v>
      </c>
      <c r="W17" s="6">
        <v>568</v>
      </c>
      <c r="X17" s="6">
        <v>609</v>
      </c>
      <c r="Y17" s="6">
        <v>1343</v>
      </c>
      <c r="AB17" s="6">
        <v>2320</v>
      </c>
      <c r="AC17" s="6">
        <v>1257</v>
      </c>
      <c r="AD17" s="6"/>
      <c r="AE17" s="6">
        <v>265</v>
      </c>
      <c r="AF17" s="6">
        <v>1024</v>
      </c>
      <c r="AG17" s="6">
        <v>725</v>
      </c>
      <c r="AH17" s="6">
        <v>588</v>
      </c>
      <c r="AI17" s="6">
        <v>736</v>
      </c>
      <c r="AJ17" s="6">
        <v>329</v>
      </c>
      <c r="AK17" s="6"/>
      <c r="AL17" s="6"/>
      <c r="AM17" s="6"/>
      <c r="AN17" s="6"/>
      <c r="AO17" s="6"/>
      <c r="AP17" s="6">
        <v>251</v>
      </c>
      <c r="AQ17" s="6">
        <v>7493</v>
      </c>
      <c r="AR17" s="6"/>
      <c r="AS17" s="6"/>
      <c r="AT17" s="6"/>
      <c r="AU17" s="6"/>
      <c r="AV17" s="6"/>
      <c r="AW17" s="7"/>
      <c r="AX17" s="6"/>
      <c r="AY17" s="6"/>
      <c r="AZ17" s="6"/>
      <c r="BA17" s="6"/>
      <c r="BC17" s="6"/>
      <c r="BD17" s="6"/>
      <c r="BF17" s="6"/>
      <c r="BT17" s="1"/>
      <c r="BU17" s="1"/>
      <c r="BV17" s="1"/>
    </row>
    <row r="18" spans="1:74" x14ac:dyDescent="0.25">
      <c r="A18" s="17">
        <v>43586</v>
      </c>
      <c r="B18" s="6">
        <v>351</v>
      </c>
      <c r="C18" s="6">
        <v>32</v>
      </c>
      <c r="D18" s="6">
        <v>46</v>
      </c>
      <c r="E18" s="6">
        <v>146</v>
      </c>
      <c r="F18" s="6">
        <v>307</v>
      </c>
      <c r="G18" s="6">
        <v>195</v>
      </c>
      <c r="H18" s="6">
        <v>469</v>
      </c>
      <c r="I18" s="6">
        <v>201</v>
      </c>
      <c r="J18" s="6">
        <v>2257</v>
      </c>
      <c r="K18" s="6">
        <v>179</v>
      </c>
      <c r="L18" s="6">
        <v>445</v>
      </c>
      <c r="M18" s="6">
        <v>412</v>
      </c>
      <c r="N18" s="6">
        <v>820</v>
      </c>
      <c r="O18" s="6">
        <v>312</v>
      </c>
      <c r="P18" s="6">
        <v>254</v>
      </c>
      <c r="Q18" s="6">
        <v>1797</v>
      </c>
      <c r="R18" s="7">
        <v>417</v>
      </c>
      <c r="S18" s="6">
        <v>857</v>
      </c>
      <c r="T18" s="6">
        <v>175</v>
      </c>
      <c r="U18" s="6">
        <v>336</v>
      </c>
      <c r="V18" s="6">
        <v>710</v>
      </c>
      <c r="W18" s="6">
        <v>448</v>
      </c>
      <c r="X18" s="6">
        <v>325</v>
      </c>
      <c r="Y18" s="6">
        <v>854</v>
      </c>
      <c r="AB18" s="6">
        <v>1562</v>
      </c>
      <c r="AC18" s="6">
        <v>922</v>
      </c>
      <c r="AD18" s="6">
        <v>2500</v>
      </c>
      <c r="AE18" s="6">
        <v>176</v>
      </c>
      <c r="AF18" s="6">
        <v>447</v>
      </c>
      <c r="AG18" s="6">
        <v>543</v>
      </c>
      <c r="AH18" s="6">
        <v>291</v>
      </c>
      <c r="AI18" s="6">
        <v>665</v>
      </c>
      <c r="AJ18" s="6">
        <v>195</v>
      </c>
      <c r="AK18" s="6">
        <v>195</v>
      </c>
      <c r="AL18" s="6">
        <v>417</v>
      </c>
      <c r="AM18" s="6">
        <v>265</v>
      </c>
      <c r="AN18" s="6"/>
      <c r="AO18" s="6"/>
      <c r="AP18" s="6">
        <v>222</v>
      </c>
      <c r="AQ18" s="6">
        <v>4352</v>
      </c>
      <c r="AR18" s="6"/>
      <c r="AS18" s="6"/>
      <c r="AT18" s="6"/>
      <c r="AU18" s="6"/>
      <c r="AV18" s="6"/>
      <c r="AW18" s="7"/>
      <c r="AX18" s="6"/>
      <c r="AY18" s="6"/>
      <c r="AZ18" s="6"/>
      <c r="BA18" s="6"/>
      <c r="BC18" s="6"/>
      <c r="BD18" s="6"/>
      <c r="BF18" s="6"/>
      <c r="BT18" s="1"/>
      <c r="BU18" s="1"/>
      <c r="BV18" s="1"/>
    </row>
    <row r="19" spans="1:74" x14ac:dyDescent="0.25">
      <c r="A19" s="17">
        <v>43617</v>
      </c>
      <c r="B19" s="6">
        <v>301</v>
      </c>
      <c r="C19" s="6">
        <v>36</v>
      </c>
      <c r="D19" s="6">
        <v>35</v>
      </c>
      <c r="E19" s="6">
        <v>89</v>
      </c>
      <c r="F19" s="6">
        <v>218</v>
      </c>
      <c r="G19" s="6">
        <v>185</v>
      </c>
      <c r="H19" s="6">
        <v>295</v>
      </c>
      <c r="I19" s="6">
        <v>177</v>
      </c>
      <c r="J19" s="6">
        <v>1745</v>
      </c>
      <c r="K19" s="6">
        <v>172</v>
      </c>
      <c r="L19" s="6">
        <v>316</v>
      </c>
      <c r="M19" s="6">
        <v>81</v>
      </c>
      <c r="N19" s="6">
        <v>565</v>
      </c>
      <c r="O19" s="6">
        <v>218</v>
      </c>
      <c r="P19" s="6">
        <v>150</v>
      </c>
      <c r="Q19" s="6">
        <v>1235</v>
      </c>
      <c r="R19" s="7">
        <v>227</v>
      </c>
      <c r="S19" s="6">
        <v>1668</v>
      </c>
      <c r="T19" s="6">
        <v>230</v>
      </c>
      <c r="U19" s="6">
        <v>178</v>
      </c>
      <c r="V19" s="6">
        <v>507</v>
      </c>
      <c r="W19" s="6">
        <v>307</v>
      </c>
      <c r="X19" s="6">
        <v>221</v>
      </c>
      <c r="Y19" s="6">
        <v>628</v>
      </c>
      <c r="AB19" s="6">
        <v>884</v>
      </c>
      <c r="AC19" s="6">
        <v>618</v>
      </c>
      <c r="AD19" s="6">
        <v>1631</v>
      </c>
      <c r="AE19" s="6">
        <v>204</v>
      </c>
      <c r="AF19" s="6">
        <v>369</v>
      </c>
      <c r="AG19" s="6">
        <v>408</v>
      </c>
      <c r="AH19" s="6">
        <v>283</v>
      </c>
      <c r="AI19" s="6">
        <v>381</v>
      </c>
      <c r="AJ19" s="6">
        <v>151</v>
      </c>
      <c r="AK19" s="6">
        <v>203</v>
      </c>
      <c r="AL19" s="6">
        <v>603</v>
      </c>
      <c r="AM19" s="6">
        <v>387</v>
      </c>
      <c r="AN19" s="6">
        <v>429</v>
      </c>
      <c r="AO19" s="6">
        <v>204</v>
      </c>
      <c r="AP19" s="6">
        <v>199</v>
      </c>
      <c r="AQ19" s="6">
        <v>2868</v>
      </c>
      <c r="AR19" s="6">
        <v>212</v>
      </c>
      <c r="AS19" s="6"/>
      <c r="AT19" s="6"/>
      <c r="AU19" s="6"/>
      <c r="AV19" s="6"/>
      <c r="AW19" s="7"/>
      <c r="AX19" s="6">
        <v>2379</v>
      </c>
      <c r="AY19" s="6"/>
      <c r="AZ19" s="6"/>
      <c r="BA19" s="6"/>
      <c r="BC19" s="6"/>
      <c r="BD19" s="6"/>
      <c r="BF19" s="6"/>
      <c r="BT19" s="1"/>
      <c r="BU19" s="1"/>
      <c r="BV19" s="1"/>
    </row>
    <row r="20" spans="1:74" x14ac:dyDescent="0.25">
      <c r="A20" s="17">
        <v>43647</v>
      </c>
      <c r="B20" s="6">
        <v>420</v>
      </c>
      <c r="C20" s="6">
        <v>41</v>
      </c>
      <c r="D20" s="6">
        <v>56</v>
      </c>
      <c r="E20" s="6">
        <v>176</v>
      </c>
      <c r="F20" s="6">
        <v>297</v>
      </c>
      <c r="G20" s="6">
        <v>271</v>
      </c>
      <c r="H20" s="6">
        <v>422</v>
      </c>
      <c r="I20" s="6">
        <v>237</v>
      </c>
      <c r="J20" s="6">
        <v>2621</v>
      </c>
      <c r="K20" s="6">
        <v>266</v>
      </c>
      <c r="L20" s="6">
        <v>444</v>
      </c>
      <c r="M20" s="6">
        <v>297</v>
      </c>
      <c r="N20" s="6">
        <v>1209</v>
      </c>
      <c r="O20" s="6">
        <v>340</v>
      </c>
      <c r="P20" s="6">
        <v>259</v>
      </c>
      <c r="Q20" s="6">
        <v>2425</v>
      </c>
      <c r="R20" s="7">
        <v>373</v>
      </c>
      <c r="S20" s="6">
        <v>1097</v>
      </c>
      <c r="T20" s="6">
        <v>300</v>
      </c>
      <c r="U20" s="6">
        <v>303</v>
      </c>
      <c r="V20" s="6">
        <v>645</v>
      </c>
      <c r="W20" s="6">
        <v>465</v>
      </c>
      <c r="X20" s="6">
        <v>314</v>
      </c>
      <c r="Y20" s="6">
        <v>1005</v>
      </c>
      <c r="AB20" s="6">
        <v>1338</v>
      </c>
      <c r="AC20" s="6">
        <v>953</v>
      </c>
      <c r="AD20" s="6">
        <v>2306</v>
      </c>
      <c r="AE20" s="6">
        <v>210</v>
      </c>
      <c r="AF20" s="6">
        <v>493</v>
      </c>
      <c r="AG20" s="6">
        <v>512</v>
      </c>
      <c r="AH20" s="6">
        <v>228</v>
      </c>
      <c r="AI20" s="6">
        <v>549</v>
      </c>
      <c r="AJ20" s="6">
        <v>197</v>
      </c>
      <c r="AK20" s="6">
        <v>345</v>
      </c>
      <c r="AL20" s="6">
        <v>1025</v>
      </c>
      <c r="AM20" s="6">
        <v>373</v>
      </c>
      <c r="AN20" s="6">
        <v>498</v>
      </c>
      <c r="AO20" s="6">
        <v>323</v>
      </c>
      <c r="AP20" s="6">
        <v>304</v>
      </c>
      <c r="AQ20" s="6">
        <v>6056</v>
      </c>
      <c r="AR20" s="6">
        <v>103</v>
      </c>
      <c r="AS20" s="6">
        <v>1290</v>
      </c>
      <c r="AT20" s="6">
        <v>498</v>
      </c>
      <c r="AU20" s="6">
        <v>123</v>
      </c>
      <c r="AV20" s="6"/>
      <c r="AW20" s="7"/>
      <c r="AX20" s="6">
        <v>1902</v>
      </c>
      <c r="AY20" s="6"/>
      <c r="AZ20" s="6"/>
      <c r="BA20" s="6"/>
      <c r="BC20" s="6"/>
      <c r="BD20" s="6"/>
      <c r="BF20" s="6"/>
      <c r="BT20" s="1"/>
      <c r="BU20" s="1"/>
      <c r="BV20" s="1"/>
    </row>
    <row r="21" spans="1:74" x14ac:dyDescent="0.25">
      <c r="A21" s="17">
        <v>43678</v>
      </c>
      <c r="B21" s="6">
        <v>374</v>
      </c>
      <c r="C21" s="6">
        <v>135</v>
      </c>
      <c r="D21" s="6">
        <v>61</v>
      </c>
      <c r="E21" s="6">
        <v>152</v>
      </c>
      <c r="F21" s="6">
        <v>286</v>
      </c>
      <c r="G21" s="6">
        <v>235</v>
      </c>
      <c r="H21" s="6">
        <v>388</v>
      </c>
      <c r="I21" s="6">
        <v>217</v>
      </c>
      <c r="J21" s="6">
        <v>2423</v>
      </c>
      <c r="K21" s="6">
        <v>207</v>
      </c>
      <c r="L21" s="6">
        <v>468</v>
      </c>
      <c r="M21" s="6">
        <v>309</v>
      </c>
      <c r="N21" s="6">
        <v>1141</v>
      </c>
      <c r="O21" s="6">
        <v>293</v>
      </c>
      <c r="P21" s="6">
        <v>285</v>
      </c>
      <c r="Q21" s="6">
        <v>2460</v>
      </c>
      <c r="R21" s="7">
        <v>307</v>
      </c>
      <c r="S21" s="6">
        <v>1541</v>
      </c>
      <c r="T21" s="6">
        <v>255</v>
      </c>
      <c r="U21" s="6">
        <v>306</v>
      </c>
      <c r="V21" s="6">
        <v>615</v>
      </c>
      <c r="W21" s="6">
        <v>404</v>
      </c>
      <c r="X21" s="6">
        <v>261</v>
      </c>
      <c r="Y21" s="6">
        <v>969</v>
      </c>
      <c r="AB21" s="6">
        <v>1387</v>
      </c>
      <c r="AC21" s="6">
        <v>867</v>
      </c>
      <c r="AD21" s="6">
        <v>2305</v>
      </c>
      <c r="AE21" s="6">
        <v>257</v>
      </c>
      <c r="AF21" s="6">
        <v>434</v>
      </c>
      <c r="AG21" s="6">
        <v>485</v>
      </c>
      <c r="AH21" s="6"/>
      <c r="AI21" s="6">
        <v>700</v>
      </c>
      <c r="AJ21" s="6">
        <v>284</v>
      </c>
      <c r="AK21" s="6">
        <v>337</v>
      </c>
      <c r="AL21" s="6">
        <v>989</v>
      </c>
      <c r="AM21" s="6">
        <v>485</v>
      </c>
      <c r="AN21" s="6">
        <v>462</v>
      </c>
      <c r="AO21" s="6">
        <v>364</v>
      </c>
      <c r="AP21" s="6">
        <v>323</v>
      </c>
      <c r="AQ21" s="6">
        <v>5192</v>
      </c>
      <c r="AR21" s="6">
        <v>469</v>
      </c>
      <c r="AS21" s="6">
        <v>1319</v>
      </c>
      <c r="AT21" s="6">
        <v>755</v>
      </c>
      <c r="AU21" s="6">
        <v>234</v>
      </c>
      <c r="AV21" s="6">
        <v>283</v>
      </c>
      <c r="AW21" s="7"/>
      <c r="AX21" s="6">
        <v>1900</v>
      </c>
      <c r="AY21" s="6"/>
      <c r="AZ21" s="6">
        <v>111</v>
      </c>
      <c r="BA21" s="6"/>
      <c r="BC21" s="6">
        <v>326</v>
      </c>
      <c r="BD21" s="6"/>
      <c r="BF21" s="6"/>
      <c r="BT21" s="1"/>
      <c r="BU21" s="1"/>
      <c r="BV21" s="1"/>
    </row>
    <row r="22" spans="1:74" x14ac:dyDescent="0.25">
      <c r="A22" s="17">
        <v>43709</v>
      </c>
      <c r="B22" s="6">
        <v>491</v>
      </c>
      <c r="C22" s="6">
        <v>232</v>
      </c>
      <c r="D22" s="6">
        <v>88</v>
      </c>
      <c r="E22" s="6">
        <v>182</v>
      </c>
      <c r="F22" s="6">
        <v>399</v>
      </c>
      <c r="G22" s="6">
        <v>254</v>
      </c>
      <c r="H22" s="6">
        <v>599</v>
      </c>
      <c r="I22" s="6">
        <v>286</v>
      </c>
      <c r="J22" s="6">
        <v>3635</v>
      </c>
      <c r="K22" s="6">
        <v>349</v>
      </c>
      <c r="L22" s="6">
        <v>520</v>
      </c>
      <c r="M22" s="6">
        <v>401</v>
      </c>
      <c r="N22" s="6">
        <v>1412</v>
      </c>
      <c r="O22" s="6">
        <v>507</v>
      </c>
      <c r="P22" s="6">
        <v>295</v>
      </c>
      <c r="Q22" s="6">
        <v>3378</v>
      </c>
      <c r="R22" s="7"/>
      <c r="S22" s="6"/>
      <c r="T22" s="6">
        <v>330</v>
      </c>
      <c r="U22" s="6">
        <v>336</v>
      </c>
      <c r="V22" s="6">
        <v>842</v>
      </c>
      <c r="W22" s="6">
        <v>479</v>
      </c>
      <c r="X22" s="6">
        <v>461</v>
      </c>
      <c r="Y22" s="6">
        <v>1374</v>
      </c>
      <c r="AB22" s="6">
        <v>2402</v>
      </c>
      <c r="AC22" s="6">
        <v>1268</v>
      </c>
      <c r="AD22" s="6">
        <v>3256</v>
      </c>
      <c r="AE22" s="6">
        <v>331</v>
      </c>
      <c r="AF22" s="6">
        <v>689</v>
      </c>
      <c r="AG22" s="6">
        <v>698</v>
      </c>
      <c r="AH22" s="6">
        <v>456</v>
      </c>
      <c r="AI22" s="6">
        <v>827</v>
      </c>
      <c r="AJ22" s="6">
        <v>363</v>
      </c>
      <c r="AK22" s="6">
        <v>426</v>
      </c>
      <c r="AL22" s="6">
        <v>1451</v>
      </c>
      <c r="AM22" s="6">
        <v>627</v>
      </c>
      <c r="AN22" s="6">
        <v>625</v>
      </c>
      <c r="AO22" s="6">
        <v>524</v>
      </c>
      <c r="AP22" s="6">
        <v>398</v>
      </c>
      <c r="AQ22" s="6">
        <v>7047</v>
      </c>
      <c r="AR22" s="6">
        <v>455</v>
      </c>
      <c r="AS22" s="6">
        <v>1570</v>
      </c>
      <c r="AT22" s="6">
        <v>1109</v>
      </c>
      <c r="AU22" s="6">
        <v>344</v>
      </c>
      <c r="AV22" s="6">
        <v>485</v>
      </c>
      <c r="AW22" s="7">
        <v>2565</v>
      </c>
      <c r="AX22" s="6">
        <v>3061</v>
      </c>
      <c r="AY22" s="6"/>
      <c r="AZ22" s="6">
        <v>683</v>
      </c>
      <c r="BA22" s="6">
        <v>548</v>
      </c>
      <c r="BC22" s="6">
        <v>421</v>
      </c>
      <c r="BD22" s="6"/>
      <c r="BF22" s="6">
        <v>220</v>
      </c>
      <c r="BT22" s="1"/>
      <c r="BU22" s="1"/>
      <c r="BV22" s="1"/>
    </row>
    <row r="23" spans="1:74" x14ac:dyDescent="0.25">
      <c r="A23" s="17">
        <v>43739</v>
      </c>
      <c r="B23" s="6">
        <v>571</v>
      </c>
      <c r="C23" s="6">
        <v>248</v>
      </c>
      <c r="D23" s="6">
        <v>141</v>
      </c>
      <c r="E23" s="6">
        <v>198</v>
      </c>
      <c r="F23" s="6">
        <v>405</v>
      </c>
      <c r="G23" s="6">
        <v>302</v>
      </c>
      <c r="H23" s="6">
        <v>733</v>
      </c>
      <c r="I23" s="6">
        <v>312</v>
      </c>
      <c r="J23" s="6">
        <v>3629</v>
      </c>
      <c r="K23" s="6">
        <v>313</v>
      </c>
      <c r="L23" s="6">
        <v>651</v>
      </c>
      <c r="M23" s="6">
        <v>386</v>
      </c>
      <c r="N23" s="6">
        <v>1671</v>
      </c>
      <c r="O23" s="6">
        <v>768</v>
      </c>
      <c r="P23" s="6">
        <v>288</v>
      </c>
      <c r="Q23" s="6">
        <v>4197</v>
      </c>
      <c r="R23" s="7"/>
      <c r="S23" s="6"/>
      <c r="T23" s="6">
        <v>297</v>
      </c>
      <c r="U23" s="6">
        <v>318</v>
      </c>
      <c r="V23" s="6">
        <v>1033</v>
      </c>
      <c r="W23" s="6">
        <v>617</v>
      </c>
      <c r="X23" s="6">
        <v>702</v>
      </c>
      <c r="Y23" s="6">
        <v>1680</v>
      </c>
      <c r="AB23" s="6">
        <v>2692</v>
      </c>
      <c r="AC23" s="6">
        <v>1390</v>
      </c>
      <c r="AD23" s="6">
        <v>3607</v>
      </c>
      <c r="AE23" s="6">
        <v>304</v>
      </c>
      <c r="AF23" s="6">
        <v>721</v>
      </c>
      <c r="AG23" s="6">
        <v>773</v>
      </c>
      <c r="AH23" s="6">
        <v>670</v>
      </c>
      <c r="AI23" s="6">
        <v>839</v>
      </c>
      <c r="AJ23" s="6">
        <v>469</v>
      </c>
      <c r="AK23" s="6">
        <v>428</v>
      </c>
      <c r="AL23" s="6">
        <v>1731</v>
      </c>
      <c r="AM23" s="6">
        <v>689</v>
      </c>
      <c r="AN23" s="6">
        <v>752</v>
      </c>
      <c r="AO23" s="6">
        <v>513</v>
      </c>
      <c r="AP23" s="6">
        <v>393</v>
      </c>
      <c r="AQ23" s="6">
        <v>7520</v>
      </c>
      <c r="AR23" s="6"/>
      <c r="AS23" s="6">
        <v>1602</v>
      </c>
      <c r="AT23" s="6">
        <v>1224</v>
      </c>
      <c r="AU23" s="6">
        <v>391</v>
      </c>
      <c r="AV23" s="6">
        <v>511</v>
      </c>
      <c r="AW23" s="7">
        <v>3825</v>
      </c>
      <c r="AX23" s="6">
        <v>3247</v>
      </c>
      <c r="AY23" s="6"/>
      <c r="AZ23" s="6"/>
      <c r="BA23" s="6">
        <v>591</v>
      </c>
      <c r="BC23" s="6">
        <v>421</v>
      </c>
      <c r="BD23" s="6">
        <v>475</v>
      </c>
      <c r="BE23" s="4">
        <v>533</v>
      </c>
      <c r="BF23" s="6">
        <v>725</v>
      </c>
      <c r="BT23" s="1"/>
      <c r="BU23" s="1"/>
      <c r="BV23" s="1"/>
    </row>
    <row r="24" spans="1:74" x14ac:dyDescent="0.25">
      <c r="A24" s="17">
        <v>43770</v>
      </c>
      <c r="B24" s="4">
        <v>439</v>
      </c>
      <c r="C24" s="4">
        <v>278</v>
      </c>
      <c r="D24" s="4">
        <v>278</v>
      </c>
      <c r="E24" s="4">
        <v>224</v>
      </c>
      <c r="F24" s="4">
        <v>421</v>
      </c>
      <c r="G24" s="4">
        <v>271</v>
      </c>
      <c r="H24" s="4">
        <v>668</v>
      </c>
      <c r="I24" s="4">
        <v>241</v>
      </c>
      <c r="J24" s="4">
        <v>3253</v>
      </c>
      <c r="K24" s="4">
        <v>339</v>
      </c>
      <c r="L24" s="4">
        <v>768</v>
      </c>
      <c r="M24" s="4">
        <v>431</v>
      </c>
      <c r="N24" s="4">
        <v>1754</v>
      </c>
      <c r="O24" s="4">
        <v>892</v>
      </c>
      <c r="P24" s="4">
        <v>253</v>
      </c>
      <c r="Q24" s="4">
        <v>2997</v>
      </c>
      <c r="T24" s="4">
        <v>287</v>
      </c>
      <c r="U24" s="4">
        <v>300</v>
      </c>
      <c r="V24" s="4">
        <v>857</v>
      </c>
      <c r="W24" s="4">
        <v>580</v>
      </c>
      <c r="X24" s="4">
        <v>795</v>
      </c>
      <c r="Y24" s="4">
        <v>1492</v>
      </c>
      <c r="AB24" s="4">
        <v>2371</v>
      </c>
      <c r="AC24" s="4">
        <v>1216</v>
      </c>
      <c r="AD24" s="4">
        <v>3131</v>
      </c>
      <c r="AE24" s="4">
        <v>338</v>
      </c>
      <c r="AF24" s="4">
        <v>732</v>
      </c>
      <c r="AG24" s="4">
        <v>812</v>
      </c>
      <c r="AH24" s="4">
        <v>725</v>
      </c>
      <c r="AI24" s="4">
        <v>851</v>
      </c>
      <c r="AJ24" s="4">
        <v>564</v>
      </c>
      <c r="AK24" s="4">
        <v>390</v>
      </c>
      <c r="AL24" s="4">
        <v>1931</v>
      </c>
      <c r="AM24" s="4">
        <v>801</v>
      </c>
      <c r="AO24" s="4">
        <v>573</v>
      </c>
      <c r="AP24" s="6">
        <v>370</v>
      </c>
      <c r="AQ24" s="4">
        <v>7319</v>
      </c>
      <c r="AS24" s="4">
        <v>1717</v>
      </c>
      <c r="AT24" s="4">
        <v>1406</v>
      </c>
      <c r="AU24" s="4">
        <v>388</v>
      </c>
      <c r="AV24" s="4">
        <v>551</v>
      </c>
      <c r="AW24" s="4">
        <v>4039</v>
      </c>
      <c r="AX24" s="4">
        <v>2726</v>
      </c>
      <c r="BA24" s="4">
        <v>573</v>
      </c>
      <c r="BC24" s="4">
        <v>424</v>
      </c>
      <c r="BD24" s="4">
        <v>496</v>
      </c>
      <c r="BE24" s="4">
        <v>598</v>
      </c>
      <c r="BF24" s="4">
        <v>674</v>
      </c>
      <c r="BH24" s="4">
        <v>234</v>
      </c>
      <c r="BI24" s="4">
        <v>126</v>
      </c>
      <c r="BJ24" s="4">
        <v>48</v>
      </c>
      <c r="BK24" s="4">
        <v>92</v>
      </c>
      <c r="BT24" s="1"/>
      <c r="BU24" s="1"/>
      <c r="BV24" s="1"/>
    </row>
    <row r="25" spans="1:74" x14ac:dyDescent="0.25">
      <c r="A25" s="17">
        <v>43800</v>
      </c>
      <c r="BT25" s="1"/>
      <c r="BU25" s="1"/>
      <c r="BV25" s="1"/>
    </row>
    <row r="26" spans="1:74" x14ac:dyDescent="0.25">
      <c r="A26" s="17">
        <v>43831</v>
      </c>
      <c r="BT26" s="1"/>
      <c r="BU26" s="1"/>
      <c r="BV26" s="1"/>
    </row>
    <row r="27" spans="1:74" x14ac:dyDescent="0.25">
      <c r="A27" s="17">
        <v>43862</v>
      </c>
      <c r="BT27" s="1"/>
      <c r="BU27" s="1"/>
      <c r="BV27" s="1"/>
    </row>
    <row r="28" spans="1:74" x14ac:dyDescent="0.25">
      <c r="A28" s="17">
        <v>43891</v>
      </c>
      <c r="BT28" s="1"/>
      <c r="BU28" s="1"/>
      <c r="BV28" s="1"/>
    </row>
    <row r="29" spans="1:74" x14ac:dyDescent="0.25">
      <c r="A29" s="17">
        <v>43922</v>
      </c>
      <c r="BT29" s="1"/>
      <c r="BU29" s="1"/>
      <c r="BV29" s="1"/>
    </row>
    <row r="30" spans="1:74" x14ac:dyDescent="0.25">
      <c r="A30" s="17">
        <v>43952</v>
      </c>
      <c r="BT30" s="1"/>
      <c r="BU30" s="1"/>
      <c r="BV30" s="1"/>
    </row>
    <row r="31" spans="1:74" x14ac:dyDescent="0.25">
      <c r="A31" s="17">
        <v>43983</v>
      </c>
      <c r="BT31" s="1"/>
      <c r="BU31" s="1"/>
      <c r="BV31" s="1"/>
    </row>
    <row r="32" spans="1:74" x14ac:dyDescent="0.25">
      <c r="A32" s="17">
        <v>44013</v>
      </c>
      <c r="BT32" s="1"/>
      <c r="BU32" s="1"/>
      <c r="BV32" s="1"/>
    </row>
    <row r="33" spans="1:74" x14ac:dyDescent="0.25">
      <c r="A33" s="17">
        <v>44044</v>
      </c>
      <c r="BT33" s="1"/>
      <c r="BU33" s="1"/>
      <c r="BV33" s="1"/>
    </row>
    <row r="34" spans="1:74" x14ac:dyDescent="0.25">
      <c r="A34" s="17">
        <v>44075</v>
      </c>
      <c r="BT34" s="1"/>
      <c r="BU34" s="1"/>
      <c r="BV34" s="1"/>
    </row>
    <row r="35" spans="1:74" x14ac:dyDescent="0.25">
      <c r="A35" s="17">
        <v>44105</v>
      </c>
      <c r="BT35" s="1"/>
      <c r="BU35" s="1"/>
      <c r="BV35" s="1"/>
    </row>
    <row r="36" spans="1:74" x14ac:dyDescent="0.25">
      <c r="A36" s="17">
        <v>44136</v>
      </c>
      <c r="BT36" s="1"/>
      <c r="BU36" s="1"/>
      <c r="BV36" s="1"/>
    </row>
    <row r="37" spans="1:74" x14ac:dyDescent="0.25">
      <c r="A37" s="17">
        <v>44166</v>
      </c>
      <c r="BT37" s="1"/>
      <c r="BU37" s="1"/>
      <c r="BV37" s="1"/>
    </row>
    <row r="38" spans="1:74" x14ac:dyDescent="0.25">
      <c r="A38" s="17">
        <v>44197</v>
      </c>
      <c r="BT38" s="1"/>
      <c r="BU38" s="1"/>
      <c r="BV38" s="1"/>
    </row>
    <row r="39" spans="1:74" x14ac:dyDescent="0.25">
      <c r="A39" s="17">
        <v>44228</v>
      </c>
      <c r="BT39" s="1"/>
      <c r="BU39" s="1"/>
      <c r="BV39" s="1"/>
    </row>
    <row r="40" spans="1:74" x14ac:dyDescent="0.25">
      <c r="A40" s="17">
        <v>44256</v>
      </c>
      <c r="BT40" s="1"/>
      <c r="BU40" s="1"/>
      <c r="BV40" s="1"/>
    </row>
    <row r="41" spans="1:74" x14ac:dyDescent="0.25">
      <c r="A41" s="17">
        <v>44287</v>
      </c>
      <c r="BT41" s="1"/>
      <c r="BU41" s="1"/>
      <c r="BV41" s="1"/>
    </row>
    <row r="42" spans="1:74" x14ac:dyDescent="0.25">
      <c r="A42" s="17">
        <v>44317</v>
      </c>
      <c r="BT42" s="1"/>
      <c r="BU42" s="1"/>
      <c r="BV42" s="1"/>
    </row>
    <row r="43" spans="1:74" x14ac:dyDescent="0.25">
      <c r="A43" s="17">
        <v>44348</v>
      </c>
      <c r="BT43" s="1"/>
      <c r="BU43" s="1"/>
      <c r="BV43" s="1"/>
    </row>
    <row r="44" spans="1:74" x14ac:dyDescent="0.25">
      <c r="A44" s="17">
        <v>44378</v>
      </c>
      <c r="BT44" s="1"/>
      <c r="BU44" s="1"/>
      <c r="BV44" s="1"/>
    </row>
    <row r="45" spans="1:74" x14ac:dyDescent="0.25">
      <c r="A45" s="17">
        <v>44409</v>
      </c>
      <c r="BT45" s="1"/>
      <c r="BU45" s="1"/>
      <c r="BV45" s="1"/>
    </row>
    <row r="46" spans="1:74" x14ac:dyDescent="0.25">
      <c r="A46" s="17">
        <v>44440</v>
      </c>
      <c r="BT46" s="1"/>
      <c r="BU46" s="1"/>
      <c r="BV46" s="1"/>
    </row>
    <row r="47" spans="1:74" x14ac:dyDescent="0.25">
      <c r="A47" s="17">
        <v>44470</v>
      </c>
      <c r="BT47" s="1"/>
      <c r="BU47" s="1"/>
      <c r="BV47" s="1"/>
    </row>
    <row r="48" spans="1:74" x14ac:dyDescent="0.25">
      <c r="A48" s="17">
        <v>44501</v>
      </c>
      <c r="BT48" s="1"/>
      <c r="BU48" s="1"/>
      <c r="BV48" s="1"/>
    </row>
    <row r="49" spans="1:74" x14ac:dyDescent="0.25">
      <c r="A49" s="17">
        <v>44531</v>
      </c>
      <c r="BT49" s="1"/>
      <c r="BU49" s="1"/>
      <c r="BV49" s="1"/>
    </row>
    <row r="50" spans="1:74" x14ac:dyDescent="0.25">
      <c r="A50" s="17">
        <v>44562</v>
      </c>
      <c r="BT50" s="1"/>
      <c r="BU50" s="1"/>
      <c r="BV50" s="1"/>
    </row>
    <row r="51" spans="1:74" x14ac:dyDescent="0.25">
      <c r="A51" s="17">
        <v>44593</v>
      </c>
      <c r="BT51" s="1"/>
      <c r="BU51" s="1"/>
      <c r="BV51" s="1"/>
    </row>
    <row r="52" spans="1:74" x14ac:dyDescent="0.25">
      <c r="A52" s="17">
        <v>44621</v>
      </c>
      <c r="BT52" s="1"/>
      <c r="BU52" s="1"/>
      <c r="BV52" s="1"/>
    </row>
    <row r="53" spans="1:74" x14ac:dyDescent="0.25">
      <c r="A53" s="17">
        <v>44652</v>
      </c>
      <c r="BT53" s="1"/>
      <c r="BU53" s="1"/>
      <c r="BV53" s="1"/>
    </row>
    <row r="54" spans="1:74" x14ac:dyDescent="0.25">
      <c r="A54" s="17">
        <v>44682</v>
      </c>
      <c r="BT54" s="1"/>
      <c r="BU54" s="1"/>
      <c r="BV54" s="1"/>
    </row>
    <row r="55" spans="1:74" x14ac:dyDescent="0.25">
      <c r="A55" s="17">
        <v>44713</v>
      </c>
      <c r="BT55" s="1"/>
      <c r="BU55" s="1"/>
      <c r="BV55" s="1"/>
    </row>
    <row r="56" spans="1:74" x14ac:dyDescent="0.25">
      <c r="A56" s="17">
        <v>44743</v>
      </c>
      <c r="BT56" s="1"/>
      <c r="BU56" s="1"/>
      <c r="BV56" s="1"/>
    </row>
    <row r="57" spans="1:74" x14ac:dyDescent="0.25">
      <c r="A57" s="17">
        <v>44774</v>
      </c>
      <c r="BT57" s="1"/>
      <c r="BU57" s="1"/>
      <c r="BV57" s="1"/>
    </row>
    <row r="58" spans="1:74" x14ac:dyDescent="0.25">
      <c r="A58" s="17">
        <v>44805</v>
      </c>
      <c r="BT58" s="1"/>
      <c r="BU58" s="1"/>
      <c r="BV58" s="1"/>
    </row>
    <row r="59" spans="1:74" x14ac:dyDescent="0.25">
      <c r="A59" s="17">
        <v>44835</v>
      </c>
      <c r="BT59" s="1"/>
      <c r="BU59" s="1"/>
      <c r="BV59" s="1"/>
    </row>
    <row r="60" spans="1:74" x14ac:dyDescent="0.25">
      <c r="A60" s="17">
        <v>44866</v>
      </c>
      <c r="BT60" s="1"/>
      <c r="BU60" s="1"/>
      <c r="BV60" s="1"/>
    </row>
    <row r="61" spans="1:74" x14ac:dyDescent="0.25">
      <c r="A61" s="17">
        <v>44896</v>
      </c>
      <c r="BT61" s="1"/>
      <c r="BU61" s="1"/>
      <c r="BV61" s="1"/>
    </row>
    <row r="62" spans="1:74" x14ac:dyDescent="0.25">
      <c r="A62" s="17">
        <v>44927</v>
      </c>
      <c r="BT62" s="1"/>
      <c r="BU62" s="1"/>
      <c r="BV62" s="1"/>
    </row>
    <row r="63" spans="1:74" x14ac:dyDescent="0.25">
      <c r="A63" s="17">
        <v>44958</v>
      </c>
      <c r="BT63" s="1"/>
      <c r="BU63" s="1"/>
      <c r="BV63" s="1"/>
    </row>
    <row r="64" spans="1:74" x14ac:dyDescent="0.25">
      <c r="A64" s="17">
        <v>44986</v>
      </c>
      <c r="BT64" s="1"/>
      <c r="BU64" s="1"/>
      <c r="BV64" s="1"/>
    </row>
    <row r="65" spans="1:74" x14ac:dyDescent="0.25">
      <c r="A65" s="17">
        <v>45017</v>
      </c>
      <c r="BT65" s="1"/>
      <c r="BU65" s="1"/>
      <c r="BV65" s="1"/>
    </row>
    <row r="66" spans="1:74" x14ac:dyDescent="0.25">
      <c r="A66" s="17">
        <v>45047</v>
      </c>
      <c r="BT66" s="1"/>
      <c r="BU66" s="1"/>
      <c r="BV66" s="1"/>
    </row>
    <row r="67" spans="1:74" x14ac:dyDescent="0.25">
      <c r="A67" s="17">
        <v>45078</v>
      </c>
      <c r="BT67" s="1"/>
      <c r="BU67" s="1"/>
      <c r="BV67" s="1"/>
    </row>
    <row r="68" spans="1:74" x14ac:dyDescent="0.25">
      <c r="A68" s="17">
        <v>45108</v>
      </c>
      <c r="BT68" s="1"/>
      <c r="BU68" s="1"/>
      <c r="BV68" s="1"/>
    </row>
    <row r="69" spans="1:74" x14ac:dyDescent="0.25">
      <c r="A69" s="17">
        <v>45139</v>
      </c>
      <c r="BT69" s="1"/>
      <c r="BU69" s="1"/>
      <c r="BV69" s="1"/>
    </row>
    <row r="70" spans="1:74" x14ac:dyDescent="0.25">
      <c r="A70" s="17">
        <v>45170</v>
      </c>
      <c r="BT70" s="1"/>
      <c r="BU70" s="1"/>
      <c r="BV70" s="1"/>
    </row>
    <row r="71" spans="1:74" x14ac:dyDescent="0.25">
      <c r="A71" s="17">
        <v>45200</v>
      </c>
      <c r="BT71" s="1"/>
      <c r="BU71" s="1"/>
      <c r="BV71" s="1"/>
    </row>
    <row r="72" spans="1:74" x14ac:dyDescent="0.25">
      <c r="A72" s="17">
        <v>45231</v>
      </c>
      <c r="BT72" s="1"/>
      <c r="BU72" s="1"/>
      <c r="BV72" s="1"/>
    </row>
    <row r="73" spans="1:74" x14ac:dyDescent="0.25">
      <c r="A73" s="17">
        <v>45261</v>
      </c>
      <c r="BT73" s="1"/>
      <c r="BU73" s="1"/>
      <c r="BV73" s="1"/>
    </row>
    <row r="74" spans="1:74" x14ac:dyDescent="0.25">
      <c r="A74" s="17">
        <v>45292</v>
      </c>
      <c r="BT74" s="1"/>
      <c r="BU74" s="1"/>
      <c r="BV74" s="1"/>
    </row>
    <row r="75" spans="1:74" x14ac:dyDescent="0.25">
      <c r="A75" s="17">
        <v>45323</v>
      </c>
      <c r="BT75" s="1"/>
      <c r="BU75" s="1"/>
      <c r="BV75" s="1"/>
    </row>
    <row r="76" spans="1:74" x14ac:dyDescent="0.25">
      <c r="A76" s="17">
        <v>45352</v>
      </c>
      <c r="BT76" s="1"/>
      <c r="BU76" s="1"/>
      <c r="BV76" s="1"/>
    </row>
    <row r="77" spans="1:74" x14ac:dyDescent="0.25">
      <c r="A77" s="17">
        <v>45383</v>
      </c>
      <c r="BT77" s="1"/>
      <c r="BU77" s="1"/>
      <c r="BV77" s="1"/>
    </row>
    <row r="78" spans="1:74" x14ac:dyDescent="0.25">
      <c r="A78" s="17">
        <v>45413</v>
      </c>
      <c r="BT78" s="1"/>
      <c r="BU78" s="1"/>
      <c r="BV78" s="1"/>
    </row>
    <row r="79" spans="1:74" x14ac:dyDescent="0.25">
      <c r="A79" s="17">
        <v>45444</v>
      </c>
      <c r="BT79" s="1"/>
      <c r="BU79" s="1"/>
      <c r="BV79" s="1"/>
    </row>
    <row r="80" spans="1:74" x14ac:dyDescent="0.25">
      <c r="A80" s="17">
        <v>45474</v>
      </c>
      <c r="BT80" s="1"/>
      <c r="BU80" s="1"/>
      <c r="BV80" s="1"/>
    </row>
    <row r="81" spans="1:74" x14ac:dyDescent="0.25">
      <c r="A81" s="17">
        <v>45505</v>
      </c>
      <c r="BT81" s="1"/>
      <c r="BU81" s="1"/>
      <c r="BV81" s="1"/>
    </row>
    <row r="82" spans="1:74" x14ac:dyDescent="0.25">
      <c r="A82" s="17">
        <v>45536</v>
      </c>
      <c r="BT82" s="1"/>
      <c r="BU82" s="1"/>
      <c r="BV82" s="1"/>
    </row>
    <row r="83" spans="1:74" x14ac:dyDescent="0.25">
      <c r="A83" s="17">
        <v>45566</v>
      </c>
      <c r="BT83" s="1"/>
      <c r="BU83" s="1"/>
      <c r="BV83" s="1"/>
    </row>
    <row r="84" spans="1:74" x14ac:dyDescent="0.25">
      <c r="A84" s="17">
        <v>45597</v>
      </c>
      <c r="BT84" s="1"/>
      <c r="BU84" s="1"/>
      <c r="BV84" s="1"/>
    </row>
    <row r="85" spans="1:74" x14ac:dyDescent="0.25">
      <c r="A85" s="17">
        <v>45627</v>
      </c>
      <c r="BT85" s="1"/>
      <c r="BU85" s="1"/>
      <c r="BV85" s="1"/>
    </row>
    <row r="86" spans="1:74" x14ac:dyDescent="0.25">
      <c r="A86" s="17">
        <v>45658</v>
      </c>
    </row>
    <row r="87" spans="1:74" x14ac:dyDescent="0.25">
      <c r="A87" s="17">
        <v>45689</v>
      </c>
    </row>
    <row r="88" spans="1:74" x14ac:dyDescent="0.25">
      <c r="A88" s="17">
        <v>45717</v>
      </c>
    </row>
    <row r="89" spans="1:74" x14ac:dyDescent="0.25">
      <c r="A89" s="17">
        <v>45748</v>
      </c>
    </row>
    <row r="90" spans="1:74" x14ac:dyDescent="0.25">
      <c r="A90" s="17">
        <v>45778</v>
      </c>
    </row>
    <row r="91" spans="1:74" x14ac:dyDescent="0.25">
      <c r="A91" s="17">
        <v>45809</v>
      </c>
    </row>
    <row r="92" spans="1:74" x14ac:dyDescent="0.25">
      <c r="A92" s="17">
        <v>45839</v>
      </c>
    </row>
    <row r="93" spans="1:74" x14ac:dyDescent="0.25">
      <c r="A93" s="17">
        <v>45870</v>
      </c>
    </row>
    <row r="94" spans="1:74" x14ac:dyDescent="0.25">
      <c r="A94" s="17">
        <v>45901</v>
      </c>
    </row>
    <row r="95" spans="1:74" x14ac:dyDescent="0.25">
      <c r="A95" s="17">
        <v>45931</v>
      </c>
    </row>
    <row r="96" spans="1:74" x14ac:dyDescent="0.25">
      <c r="A96" s="17">
        <v>45962</v>
      </c>
    </row>
    <row r="97" spans="1:1" x14ac:dyDescent="0.25">
      <c r="A97" s="17">
        <v>45992</v>
      </c>
    </row>
    <row r="98" spans="1:1" x14ac:dyDescent="0.25">
      <c r="A98" s="17">
        <v>46023</v>
      </c>
    </row>
    <row r="99" spans="1:1" x14ac:dyDescent="0.25">
      <c r="A99" s="17">
        <v>46054</v>
      </c>
    </row>
    <row r="100" spans="1:1" x14ac:dyDescent="0.25">
      <c r="A100" s="17">
        <v>46082</v>
      </c>
    </row>
    <row r="101" spans="1:1" x14ac:dyDescent="0.25">
      <c r="A101" s="17">
        <v>46113</v>
      </c>
    </row>
    <row r="102" spans="1:1" x14ac:dyDescent="0.25">
      <c r="A102" s="17">
        <v>46143</v>
      </c>
    </row>
    <row r="103" spans="1:1" x14ac:dyDescent="0.25">
      <c r="A103" s="17">
        <v>46174</v>
      </c>
    </row>
    <row r="104" spans="1:1" x14ac:dyDescent="0.25">
      <c r="A104" s="17">
        <v>46204</v>
      </c>
    </row>
    <row r="105" spans="1:1" x14ac:dyDescent="0.25">
      <c r="A105" s="17">
        <v>46235</v>
      </c>
    </row>
    <row r="106" spans="1:1" x14ac:dyDescent="0.25">
      <c r="A106" s="17">
        <v>46266</v>
      </c>
    </row>
    <row r="107" spans="1:1" x14ac:dyDescent="0.25">
      <c r="A107" s="17">
        <v>46296</v>
      </c>
    </row>
    <row r="108" spans="1:1" x14ac:dyDescent="0.25">
      <c r="A108" s="17">
        <v>46327</v>
      </c>
    </row>
    <row r="109" spans="1:1" x14ac:dyDescent="0.25">
      <c r="A109" s="17">
        <v>46357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A63B1-35E1-4F12-8E55-30807E4EF70C}">
  <sheetPr codeName="Planilha12"/>
  <dimension ref="A1:CU109"/>
  <sheetViews>
    <sheetView topLeftCell="CM1" zoomScale="70" zoomScaleNormal="70" workbookViewId="0">
      <selection activeCell="CU1" sqref="CU1"/>
    </sheetView>
  </sheetViews>
  <sheetFormatPr defaultRowHeight="15" x14ac:dyDescent="0.25"/>
  <cols>
    <col min="1" max="1" width="12.5703125" style="4" customWidth="1"/>
    <col min="2" max="2" width="22.42578125" bestFit="1" customWidth="1"/>
    <col min="3" max="3" width="22.85546875" bestFit="1" customWidth="1"/>
    <col min="4" max="4" width="20.28515625" bestFit="1" customWidth="1"/>
    <col min="5" max="5" width="30" bestFit="1" customWidth="1"/>
    <col min="6" max="6" width="18.140625" bestFit="1" customWidth="1"/>
    <col min="7" max="7" width="38.85546875" bestFit="1" customWidth="1"/>
    <col min="8" max="8" width="14.5703125" bestFit="1" customWidth="1"/>
    <col min="9" max="9" width="21.5703125" bestFit="1" customWidth="1"/>
    <col min="10" max="10" width="32.140625" bestFit="1" customWidth="1"/>
    <col min="11" max="11" width="21.42578125" bestFit="1" customWidth="1"/>
    <col min="12" max="12" width="18.5703125" bestFit="1" customWidth="1"/>
    <col min="13" max="13" width="17.7109375" bestFit="1" customWidth="1"/>
    <col min="14" max="14" width="14.5703125" bestFit="1" customWidth="1"/>
    <col min="15" max="15" width="23.85546875" bestFit="1" customWidth="1"/>
    <col min="16" max="16" width="24.42578125" bestFit="1" customWidth="1"/>
    <col min="17" max="17" width="28.28515625" bestFit="1" customWidth="1"/>
    <col min="18" max="18" width="29.5703125" bestFit="1" customWidth="1"/>
    <col min="19" max="19" width="14.5703125" bestFit="1" customWidth="1"/>
    <col min="20" max="20" width="16.42578125" bestFit="1" customWidth="1"/>
    <col min="21" max="21" width="18.140625" bestFit="1" customWidth="1"/>
    <col min="22" max="22" width="23.140625" bestFit="1" customWidth="1"/>
    <col min="23" max="23" width="22.85546875" bestFit="1" customWidth="1"/>
    <col min="24" max="24" width="32.42578125" bestFit="1" customWidth="1"/>
    <col min="25" max="25" width="24" bestFit="1" customWidth="1"/>
    <col min="26" max="26" width="25.42578125" bestFit="1" customWidth="1"/>
    <col min="27" max="27" width="26.7109375" bestFit="1" customWidth="1"/>
    <col min="28" max="28" width="19.28515625" bestFit="1" customWidth="1"/>
    <col min="29" max="29" width="17.7109375" bestFit="1" customWidth="1"/>
    <col min="30" max="30" width="23" bestFit="1" customWidth="1"/>
    <col min="31" max="31" width="34.5703125" bestFit="1" customWidth="1"/>
    <col min="32" max="32" width="57.85546875" bestFit="1" customWidth="1"/>
    <col min="33" max="33" width="29.5703125" bestFit="1" customWidth="1"/>
    <col min="34" max="34" width="35.28515625" bestFit="1" customWidth="1"/>
    <col min="35" max="35" width="30.140625" bestFit="1" customWidth="1"/>
    <col min="36" max="36" width="34" bestFit="1" customWidth="1"/>
    <col min="37" max="37" width="15.7109375" bestFit="1" customWidth="1"/>
    <col min="38" max="38" width="23.85546875" bestFit="1" customWidth="1"/>
    <col min="39" max="39" width="24.42578125" bestFit="1" customWidth="1"/>
    <col min="40" max="40" width="44.85546875" bestFit="1" customWidth="1"/>
    <col min="41" max="41" width="28.85546875" bestFit="1" customWidth="1"/>
    <col min="42" max="42" width="32.140625" bestFit="1" customWidth="1"/>
    <col min="43" max="43" width="15" bestFit="1" customWidth="1"/>
    <col min="44" max="44" width="22.42578125" bestFit="1" customWidth="1"/>
    <col min="45" max="45" width="38.140625" bestFit="1" customWidth="1"/>
    <col min="46" max="46" width="14.28515625" bestFit="1" customWidth="1"/>
    <col min="47" max="47" width="25.7109375" bestFit="1" customWidth="1"/>
    <col min="48" max="48" width="23.85546875" bestFit="1" customWidth="1"/>
    <col min="49" max="49" width="29.140625" bestFit="1" customWidth="1"/>
    <col min="50" max="50" width="14.5703125" bestFit="1" customWidth="1"/>
    <col min="51" max="51" width="18.85546875" bestFit="1" customWidth="1"/>
    <col min="52" max="52" width="37.42578125" bestFit="1" customWidth="1"/>
    <col min="53" max="53" width="37.140625" bestFit="1" customWidth="1"/>
    <col min="54" max="54" width="35" bestFit="1" customWidth="1"/>
    <col min="55" max="55" width="35.85546875" bestFit="1" customWidth="1"/>
    <col min="56" max="56" width="20.5703125" bestFit="1" customWidth="1"/>
    <col min="57" max="57" width="26.42578125" bestFit="1" customWidth="1"/>
    <col min="58" max="58" width="28.140625" bestFit="1" customWidth="1"/>
    <col min="59" max="59" width="20.7109375" bestFit="1" customWidth="1"/>
    <col min="60" max="60" width="22.85546875" bestFit="1" customWidth="1"/>
    <col min="61" max="61" width="20.5703125" bestFit="1" customWidth="1"/>
    <col min="62" max="62" width="20.140625" bestFit="1" customWidth="1"/>
    <col min="63" max="63" width="25.42578125" bestFit="1" customWidth="1"/>
    <col min="64" max="64" width="22.42578125" bestFit="1" customWidth="1"/>
    <col min="65" max="65" width="32.140625" bestFit="1" customWidth="1"/>
    <col min="66" max="66" width="35" bestFit="1" customWidth="1"/>
    <col min="67" max="67" width="24" bestFit="1" customWidth="1"/>
    <col min="68" max="68" width="44.85546875" bestFit="1" customWidth="1"/>
    <col min="69" max="69" width="32.5703125" bestFit="1" customWidth="1"/>
    <col min="70" max="70" width="26" bestFit="1" customWidth="1"/>
    <col min="71" max="71" width="31.7109375" bestFit="1" customWidth="1"/>
    <col min="72" max="72" width="31.5703125" bestFit="1" customWidth="1"/>
    <col min="73" max="73" width="31.7109375" bestFit="1" customWidth="1"/>
    <col min="74" max="74" width="34.28515625" bestFit="1" customWidth="1"/>
    <col min="75" max="75" width="31.140625" bestFit="1" customWidth="1"/>
    <col min="76" max="76" width="45.42578125" bestFit="1" customWidth="1"/>
    <col min="77" max="77" width="43.140625" bestFit="1" customWidth="1"/>
    <col min="78" max="78" width="37.28515625" bestFit="1" customWidth="1"/>
    <col min="79" max="79" width="18.5703125" bestFit="1" customWidth="1"/>
    <col min="80" max="80" width="25" bestFit="1" customWidth="1"/>
    <col min="81" max="81" width="21.42578125" bestFit="1" customWidth="1"/>
    <col min="82" max="82" width="31.5703125" bestFit="1" customWidth="1"/>
    <col min="83" max="83" width="37.85546875" bestFit="1" customWidth="1"/>
    <col min="84" max="84" width="33.85546875" bestFit="1" customWidth="1"/>
    <col min="85" max="85" width="27.7109375" bestFit="1" customWidth="1"/>
    <col min="86" max="86" width="17.85546875" bestFit="1" customWidth="1"/>
    <col min="87" max="87" width="44.85546875" bestFit="1" customWidth="1"/>
    <col min="88" max="88" width="45.28515625" bestFit="1" customWidth="1"/>
    <col min="89" max="89" width="29.5703125" bestFit="1" customWidth="1"/>
    <col min="90" max="90" width="32.140625" bestFit="1" customWidth="1"/>
    <col min="91" max="91" width="29.140625" bestFit="1" customWidth="1"/>
    <col min="92" max="92" width="30.5703125" bestFit="1" customWidth="1"/>
    <col min="93" max="93" width="42" bestFit="1" customWidth="1"/>
    <col min="94" max="94" width="23.140625" bestFit="1" customWidth="1"/>
    <col min="95" max="95" width="19.28515625" bestFit="1" customWidth="1"/>
    <col min="96" max="96" width="21.140625" bestFit="1" customWidth="1"/>
    <col min="97" max="97" width="25.42578125" bestFit="1" customWidth="1"/>
    <col min="98" max="98" width="17.140625" bestFit="1" customWidth="1"/>
    <col min="99" max="99" width="29.140625" bestFit="1" customWidth="1"/>
  </cols>
  <sheetData>
    <row r="1" spans="1:99" s="82" customFormat="1" x14ac:dyDescent="0.25">
      <c r="A1" s="2" t="s">
        <v>5</v>
      </c>
      <c r="B1" s="78" t="s">
        <v>86</v>
      </c>
      <c r="C1" s="78" t="s">
        <v>87</v>
      </c>
      <c r="D1" s="78" t="s">
        <v>88</v>
      </c>
      <c r="E1" s="78" t="s">
        <v>89</v>
      </c>
      <c r="F1" s="78" t="s">
        <v>90</v>
      </c>
      <c r="G1" s="78" t="s">
        <v>91</v>
      </c>
      <c r="H1" s="78" t="s">
        <v>92</v>
      </c>
      <c r="I1" s="78" t="s">
        <v>93</v>
      </c>
      <c r="J1" s="78" t="s">
        <v>94</v>
      </c>
      <c r="K1" s="78" t="s">
        <v>95</v>
      </c>
      <c r="L1" s="78" t="s">
        <v>96</v>
      </c>
      <c r="M1" s="78" t="s">
        <v>97</v>
      </c>
      <c r="N1" s="78" t="s">
        <v>98</v>
      </c>
      <c r="O1" s="78" t="s">
        <v>99</v>
      </c>
      <c r="P1" s="78" t="s">
        <v>100</v>
      </c>
      <c r="Q1" s="78" t="s">
        <v>101</v>
      </c>
      <c r="R1" s="78" t="s">
        <v>102</v>
      </c>
      <c r="S1" s="78" t="s">
        <v>103</v>
      </c>
      <c r="T1" s="78" t="s">
        <v>104</v>
      </c>
      <c r="U1" s="78" t="s">
        <v>105</v>
      </c>
      <c r="V1" s="78" t="s">
        <v>106</v>
      </c>
      <c r="W1" s="78" t="s">
        <v>107</v>
      </c>
      <c r="X1" s="78" t="s">
        <v>108</v>
      </c>
      <c r="Y1" s="78" t="s">
        <v>109</v>
      </c>
      <c r="Z1" s="78" t="s">
        <v>110</v>
      </c>
      <c r="AA1" s="78" t="s">
        <v>111</v>
      </c>
      <c r="AB1" s="78" t="s">
        <v>112</v>
      </c>
      <c r="AC1" s="78" t="s">
        <v>113</v>
      </c>
      <c r="AD1" s="78" t="s">
        <v>114</v>
      </c>
      <c r="AE1" s="78" t="s">
        <v>115</v>
      </c>
      <c r="AF1" s="78" t="s">
        <v>116</v>
      </c>
      <c r="AG1" s="78" t="s">
        <v>117</v>
      </c>
      <c r="AH1" s="78" t="s">
        <v>118</v>
      </c>
      <c r="AI1" s="78" t="s">
        <v>119</v>
      </c>
      <c r="AJ1" s="78" t="s">
        <v>120</v>
      </c>
      <c r="AK1" s="78" t="s">
        <v>121</v>
      </c>
      <c r="AL1" s="78" t="s">
        <v>122</v>
      </c>
      <c r="AM1" s="78" t="s">
        <v>123</v>
      </c>
      <c r="AN1" s="78" t="s">
        <v>124</v>
      </c>
      <c r="AO1" s="78" t="s">
        <v>125</v>
      </c>
      <c r="AP1" s="78" t="s">
        <v>126</v>
      </c>
      <c r="AQ1" s="78" t="s">
        <v>289</v>
      </c>
      <c r="AR1" s="78" t="s">
        <v>127</v>
      </c>
      <c r="AS1" s="78" t="s">
        <v>128</v>
      </c>
      <c r="AT1" s="78" t="s">
        <v>129</v>
      </c>
      <c r="AU1" s="78" t="s">
        <v>130</v>
      </c>
      <c r="AV1" s="78" t="s">
        <v>131</v>
      </c>
      <c r="AW1" s="78" t="s">
        <v>132</v>
      </c>
      <c r="AX1" s="78" t="s">
        <v>290</v>
      </c>
      <c r="AY1" s="78" t="s">
        <v>133</v>
      </c>
      <c r="AZ1" s="78" t="s">
        <v>134</v>
      </c>
      <c r="BA1" s="78" t="s">
        <v>135</v>
      </c>
      <c r="BB1" s="78" t="s">
        <v>136</v>
      </c>
      <c r="BC1" s="78" t="s">
        <v>137</v>
      </c>
      <c r="BD1" s="78" t="s">
        <v>138</v>
      </c>
      <c r="BE1" s="78" t="s">
        <v>139</v>
      </c>
      <c r="BF1" s="78" t="s">
        <v>0</v>
      </c>
      <c r="BG1" s="78" t="s">
        <v>140</v>
      </c>
      <c r="BH1" s="78" t="s">
        <v>141</v>
      </c>
      <c r="BI1" s="78" t="s">
        <v>1</v>
      </c>
      <c r="BJ1" s="78" t="s">
        <v>2</v>
      </c>
      <c r="BK1" s="78" t="s">
        <v>3</v>
      </c>
      <c r="BL1" s="78" t="s">
        <v>4</v>
      </c>
      <c r="BM1" s="78" t="s">
        <v>291</v>
      </c>
      <c r="BN1" s="78" t="s">
        <v>143</v>
      </c>
      <c r="BO1" s="78" t="s">
        <v>144</v>
      </c>
      <c r="BP1" s="78" t="s">
        <v>145</v>
      </c>
      <c r="BQ1" s="78" t="s">
        <v>146</v>
      </c>
      <c r="BR1" s="78" t="s">
        <v>147</v>
      </c>
      <c r="BS1" s="78" t="s">
        <v>148</v>
      </c>
      <c r="BT1" s="78" t="s">
        <v>149</v>
      </c>
      <c r="BU1" s="78" t="s">
        <v>150</v>
      </c>
      <c r="BV1" s="78" t="s">
        <v>151</v>
      </c>
      <c r="BW1" s="78" t="s">
        <v>152</v>
      </c>
      <c r="BX1" s="78" t="s">
        <v>292</v>
      </c>
      <c r="BY1" s="78" t="s">
        <v>293</v>
      </c>
      <c r="BZ1" s="78" t="s">
        <v>235</v>
      </c>
      <c r="CA1" s="78" t="s">
        <v>236</v>
      </c>
      <c r="CB1" s="78" t="s">
        <v>237</v>
      </c>
      <c r="CC1" s="78" t="s">
        <v>240</v>
      </c>
      <c r="CD1" s="78" t="s">
        <v>239</v>
      </c>
      <c r="CE1" s="78" t="s">
        <v>294</v>
      </c>
      <c r="CF1" s="78" t="s">
        <v>295</v>
      </c>
      <c r="CG1" s="78" t="s">
        <v>296</v>
      </c>
      <c r="CH1" s="78" t="s">
        <v>297</v>
      </c>
      <c r="CI1" s="78" t="s">
        <v>298</v>
      </c>
      <c r="CJ1" s="78" t="s">
        <v>299</v>
      </c>
      <c r="CK1" s="78" t="s">
        <v>300</v>
      </c>
      <c r="CL1" s="78" t="s">
        <v>413</v>
      </c>
      <c r="CM1" s="78" t="s">
        <v>414</v>
      </c>
      <c r="CN1" s="78" t="s">
        <v>415</v>
      </c>
      <c r="CO1" s="78" t="s">
        <v>420</v>
      </c>
      <c r="CP1" s="78" t="s">
        <v>422</v>
      </c>
      <c r="CQ1" s="78" t="s">
        <v>423</v>
      </c>
      <c r="CR1" s="78" t="s">
        <v>424</v>
      </c>
      <c r="CS1" s="78" t="s">
        <v>430</v>
      </c>
      <c r="CT1" s="78" t="s">
        <v>431</v>
      </c>
      <c r="CU1" s="78" t="s">
        <v>437</v>
      </c>
    </row>
    <row r="2" spans="1:99" s="19" customFormat="1" x14ac:dyDescent="0.25">
      <c r="A2" s="17">
        <v>43101</v>
      </c>
      <c r="B2" s="19">
        <f>SUM(Tabela4[[#This Row],[Marlon Colovini - 01]:[Marlon Colovini - 02]])</f>
        <v>0</v>
      </c>
      <c r="C2" s="19">
        <f>Tabela4[[#This Row],[Mara Barichello]]</f>
        <v>0</v>
      </c>
      <c r="D2" s="19">
        <f>Tabela4[[#This Row],[Jandira Dutra]]</f>
        <v>0</v>
      </c>
      <c r="E2" s="19">
        <f>Tabela4[[#This Row],[Luiz Fernando Kruger]]</f>
        <v>0</v>
      </c>
      <c r="F2" s="19">
        <f>SUM(Tabela4[[#This Row],[Paulo Bohn - 01]:[Paulo Bohn - 04]])</f>
        <v>0</v>
      </c>
      <c r="G2" s="19">
        <f>Tabela4[[#This Row],[Analia (Clodoaldo Entre-Ijuis)]]</f>
        <v>0</v>
      </c>
      <c r="H2" s="19">
        <f>Tabela4[[#This Row],[Biroh]]</f>
        <v>0</v>
      </c>
      <c r="I2" s="19">
        <f>Tabela4[[#This Row],[Gelson Posser]]</f>
        <v>0</v>
      </c>
      <c r="J2" s="19">
        <f>Tabela4[[#This Row],[Supermercado Caryone]]</f>
        <v>0</v>
      </c>
      <c r="K2" s="19">
        <f>Tabela4[[#This Row],[Ernani Minetto]]</f>
        <v>0</v>
      </c>
      <c r="L2" s="19">
        <f>Tabela4[[#This Row],[Jair Moscon]]</f>
        <v>0</v>
      </c>
      <c r="M2" s="19">
        <f>SUM(Tabela4[[#This Row],[Fabio Milke - 01]:[Fabio Milke - 02]])</f>
        <v>0</v>
      </c>
      <c r="N2" s="19">
        <f>Tabela4[[#This Row],[Piaia]]</f>
        <v>0</v>
      </c>
      <c r="O2" s="19">
        <f>Tabela4[[#This Row],[Osmar Veronese]]</f>
        <v>0</v>
      </c>
      <c r="P2" s="19">
        <f>Tabela4[[#This Row],[ José Luiz Moraes]]</f>
        <v>0</v>
      </c>
      <c r="Q2" s="19">
        <f>Tabela4[[#This Row],[Supermercado Cripy]]</f>
        <v>0</v>
      </c>
      <c r="R2" s="19">
        <f>Tabela4[[#This Row],[Gláucio Lipski (Giruá)]]</f>
        <v>0</v>
      </c>
      <c r="S2" s="19">
        <f>Tabela4[[#This Row],[Contri]]</f>
        <v>0</v>
      </c>
      <c r="T2" s="19">
        <f>Tabela4[[#This Row],[Cleci Rubi]]</f>
        <v>0</v>
      </c>
      <c r="U2" s="19">
        <f>Tabela4[[#This Row],[Betine Rost]]</f>
        <v>0</v>
      </c>
      <c r="V2" s="19">
        <f>SUM(Tabela4[[#This Row],[Robinson Fetter - 01]:[Robinson Fetter - 03]])</f>
        <v>0</v>
      </c>
      <c r="W2" s="19">
        <f>Tabela4[[#This Row],[Fabio De Moura]]</f>
        <v>0</v>
      </c>
      <c r="X2" s="19">
        <f>Tabela4[[#This Row],[Rochele Santos Moraes]]</f>
        <v>0</v>
      </c>
      <c r="Y2" s="19">
        <f>Tabela4[[#This Row],[Auto Posto Kairã]]</f>
        <v>0</v>
      </c>
      <c r="Z2" s="19">
        <f>Tabela4[[#This Row],[Erno Schiefelbain]]</f>
        <v>0</v>
      </c>
      <c r="AA2" s="19">
        <f>Tabela4[[#This Row],[José Paulo Backes]]</f>
        <v>0</v>
      </c>
      <c r="AB2" s="19">
        <f>Tabela4[[#This Row],[Gelso Tofolo]]</f>
        <v>0</v>
      </c>
      <c r="AC2" s="19">
        <f>Tabela4[[#This Row],[Diamantino]]</f>
        <v>0</v>
      </c>
      <c r="AD2" s="19">
        <f>Tabela4[[#This Row],[Mercado Bueno]]</f>
        <v>0</v>
      </c>
      <c r="AE2" s="19">
        <f>Tabela4[[#This Row],[Daniela Donadel Massalai]]</f>
        <v>0</v>
      </c>
      <c r="AF2" s="19">
        <f>Tabela4[[#This Row],[Comercio De Moto Peças Irmãos Guarani Ltda]]</f>
        <v>0</v>
      </c>
      <c r="AG2" s="19">
        <f>Tabela4[[#This Row],[Mauricio Luis Lunardi]]</f>
        <v>0</v>
      </c>
      <c r="AH2" s="19">
        <f>Tabela4[[#This Row],[Rosa Maria Restle Radunz]]</f>
        <v>0</v>
      </c>
      <c r="AI2" s="19">
        <f>Tabela4[[#This Row],[Ivo Amaral De Oliveira]]</f>
        <v>0</v>
      </c>
      <c r="AJ2" s="19">
        <f>Tabela4[[#This Row],[Silvio Robert Lemos Avila]]</f>
        <v>0</v>
      </c>
      <c r="AK2" s="19">
        <f>Tabela4[[#This Row],[Eldo Rost]]</f>
        <v>0</v>
      </c>
      <c r="AL2" s="19">
        <f>SUM(Tabela4[[#This Row],[Padaria Avenida - 01]:[Padaria Avenida - 02]])</f>
        <v>0</v>
      </c>
      <c r="AM2" s="19">
        <f>Tabela4[[#This Row],[Cristiano Anshau]]</f>
        <v>0</v>
      </c>
      <c r="AN2" s="19">
        <f>Tabela4[[#This Row],[Luciana Claudete Meirelles Correa]]</f>
        <v>0</v>
      </c>
      <c r="AO2" s="19">
        <f>Tabela4[[#This Row],[Marcio Jose Siqueira]]</f>
        <v>0</v>
      </c>
      <c r="AP2" s="19">
        <f>Tabela4[[#This Row],[Marcos Rogerio Kessler]]</f>
        <v>0</v>
      </c>
      <c r="AQ2" s="19">
        <f>SUM(Tabela4[[#This Row],[AABB - 01]:[AABB - 02]])</f>
        <v>0</v>
      </c>
      <c r="AR2" s="19">
        <f>SUM(Tabela4[[#This Row],[Wanda Burkard - 01]:[Wanda Burkard - 02]])</f>
        <v>0</v>
      </c>
      <c r="AS2" s="19">
        <f>Tabela4[[#This Row],[Silvio Robert Lemos Avila Me]]</f>
        <v>0</v>
      </c>
      <c r="AT2" s="19">
        <f>Tabela4[[#This Row],[Carmelo]]</f>
        <v>0</v>
      </c>
      <c r="AU2" s="19">
        <f>Tabela4[[#This Row],[Antonio Dal Forno]]</f>
        <v>0</v>
      </c>
      <c r="AV2" s="19">
        <f>Tabela4[[#This Row],[Marisane Paulus]]</f>
        <v>0</v>
      </c>
      <c r="AW2" s="19">
        <f>Tabela4[[#This Row],[Segatto Ceretta Ltda]]</f>
        <v>0</v>
      </c>
      <c r="AX2" s="19">
        <f>SUM(Tabela4[[#This Row],[APAE - 01]:[APAE - 02]])</f>
        <v>0</v>
      </c>
      <c r="AY2" s="19">
        <f>Tabela4[[#This Row],[Cássio Burin]]</f>
        <v>0</v>
      </c>
      <c r="AZ2" s="19">
        <f>Tabela4[[#This Row],[Patrick Kristoschek Da Silva]]</f>
        <v>0</v>
      </c>
      <c r="BA2" s="19">
        <f>Tabela4[[#This Row],[Silvio Robert Ávila - (Valmir)]]</f>
        <v>0</v>
      </c>
      <c r="BB2" s="19">
        <f>Tabela4[[#This Row],[Zederson Jose Della Flora]]</f>
        <v>0</v>
      </c>
      <c r="BC2" s="19">
        <f>Tabela4[[#This Row],[Carlos Walmir Larsão Rolim]]</f>
        <v>0</v>
      </c>
      <c r="BD2" s="19">
        <f>Tabela4[[#This Row],[Danieli Missio]]</f>
        <v>0</v>
      </c>
      <c r="BE2" s="19">
        <f>Tabela4[[#This Row],[José Vasconcellos]]</f>
        <v>0</v>
      </c>
      <c r="BF2" s="19">
        <f>Tabela4[[#This Row],[Linho Lev Alimentos]]</f>
        <v>0</v>
      </c>
      <c r="BG2" s="19">
        <f>Tabela4[[#This Row],[Ernani Czapla]]</f>
        <v>0</v>
      </c>
      <c r="BH2" s="19">
        <f>Tabela4[[#This Row],[Valesca Da Luz]]</f>
        <v>0</v>
      </c>
      <c r="BI2" s="19">
        <f>Tabela4[[#This Row],[Olavo Mildner]]</f>
        <v>0</v>
      </c>
      <c r="BJ2" s="19">
        <f>Tabela4[[#This Row],[Dilnei Rohled]]</f>
        <v>0</v>
      </c>
      <c r="BK2" s="19">
        <f>Tabela4[[#This Row],[Shaiana Signorini]]</f>
        <v>0</v>
      </c>
      <c r="BL2" s="19">
        <f>Tabela4[[#This Row],[Fonse Atacado]]</f>
        <v>0</v>
      </c>
      <c r="BM2" s="19">
        <f>Tabela4[[#This Row],[Comercial de Alimentos]]</f>
        <v>0</v>
      </c>
      <c r="BN2" s="19">
        <f>Tabela4[[#This Row],[Ivone Kasburg Serralheria]]</f>
        <v>0</v>
      </c>
      <c r="BO2" s="19">
        <f>Tabela4[[#This Row],[Mercado Ceretta]]</f>
        <v>0</v>
      </c>
      <c r="BP2" s="19">
        <f>Tabela4[[#This Row],[Antonio Carlos Dos Santos Pereira]]</f>
        <v>0</v>
      </c>
      <c r="BQ2" s="19">
        <f>Tabela4[[#This Row],[Volnei Lemos Avila - Me]]</f>
        <v>0</v>
      </c>
      <c r="BR2" s="19">
        <f>Tabela4[[#This Row],[Silvana Meneghini]]</f>
        <v>0</v>
      </c>
      <c r="BS2" s="19">
        <f>Tabela4[[#This Row],[Eficaz Engenharia Ltda]]</f>
        <v>0</v>
      </c>
      <c r="BT2" s="19">
        <f>SUM(Tabela4[[#Headers],[Tania Regina Schmaltz - 01]:[Tania Regina Schmaltz - 02]])</f>
        <v>0</v>
      </c>
      <c r="BU2" s="19">
        <f>Tabela4[[#This Row],[Camila Ceretta Segatto]]</f>
        <v>0</v>
      </c>
      <c r="BV2" s="19">
        <f>Tabela4[[#This Row],[Vagner Ribas Dos Santos]]</f>
        <v>0</v>
      </c>
      <c r="BW2" s="19">
        <f>Tabela4[[#This Row],[Claudio Alfredo Konrat]]</f>
        <v>0</v>
      </c>
      <c r="BX2" s="19">
        <f>Tabela4[[#This Row],[Paulo Cesar da Rosa (Residencial)]]</f>
        <v>0</v>
      </c>
      <c r="BY2" s="19">
        <f>Tabela4[[#This Row],[Paulo Cesar da Rosa (Comercial)]]</f>
        <v>0</v>
      </c>
      <c r="BZ2" s="19">
        <f>Tabela4[[#This Row],[Geselda Schirmer (Fabiano)]]</f>
        <v>0</v>
      </c>
    </row>
    <row r="3" spans="1:99" s="19" customFormat="1" x14ac:dyDescent="0.25">
      <c r="A3" s="17">
        <v>43132</v>
      </c>
      <c r="B3" s="19">
        <f>SUM(Tabela4[[#This Row],[Marlon Colovini - 01]:[Marlon Colovini - 02]])</f>
        <v>166.98000000000002</v>
      </c>
      <c r="C3" s="19">
        <f>Tabela4[[#This Row],[Mara Barichello]]</f>
        <v>35.64</v>
      </c>
      <c r="D3" s="19">
        <f>Tabela4[[#This Row],[Jandira Dutra]]</f>
        <v>27.63</v>
      </c>
      <c r="E3" s="19">
        <f>Tabela4[[#This Row],[Luiz Fernando Kruger]]</f>
        <v>0</v>
      </c>
      <c r="F3" s="19">
        <f>SUM(Tabela4[[#This Row],[Paulo Bohn - 01]:[Paulo Bohn - 04]])</f>
        <v>48.6</v>
      </c>
      <c r="G3" s="19">
        <f>Tabela4[[#This Row],[Analia (Clodoaldo Entre-Ijuis)]]</f>
        <v>0</v>
      </c>
      <c r="H3" s="19">
        <f>Tabela4[[#This Row],[Biroh]]</f>
        <v>0</v>
      </c>
      <c r="I3" s="19">
        <f>Tabela4[[#This Row],[Gelson Posser]]</f>
        <v>0</v>
      </c>
      <c r="J3" s="19">
        <f>Tabela4[[#This Row],[Supermercado Caryone]]</f>
        <v>0</v>
      </c>
      <c r="K3" s="19">
        <f>Tabela4[[#This Row],[Ernani Minetto]]</f>
        <v>0</v>
      </c>
      <c r="L3" s="19">
        <f>Tabela4[[#This Row],[Jair Moscon]]</f>
        <v>0</v>
      </c>
      <c r="M3" s="19">
        <f>SUM(Tabela4[[#This Row],[Fabio Milke - 01]:[Fabio Milke - 02]])</f>
        <v>0</v>
      </c>
      <c r="N3" s="19">
        <f>Tabela4[[#This Row],[Piaia]]</f>
        <v>0</v>
      </c>
      <c r="O3" s="19">
        <f>Tabela4[[#This Row],[Osmar Veronese]]</f>
        <v>0</v>
      </c>
      <c r="P3" s="19">
        <f>Tabela4[[#This Row],[ José Luiz Moraes]]</f>
        <v>0</v>
      </c>
      <c r="Q3" s="19">
        <f>Tabela4[[#This Row],[Supermercado Cripy]]</f>
        <v>0</v>
      </c>
      <c r="R3" s="19">
        <f>Tabela4[[#This Row],[Gláucio Lipski (Giruá)]]</f>
        <v>0</v>
      </c>
      <c r="S3" s="19">
        <f>Tabela4[[#This Row],[Contri]]</f>
        <v>0</v>
      </c>
      <c r="T3" s="19">
        <f>Tabela4[[#This Row],[Cleci Rubi]]</f>
        <v>0</v>
      </c>
      <c r="U3" s="19">
        <f>Tabela4[[#This Row],[Betine Rost]]</f>
        <v>0</v>
      </c>
      <c r="V3" s="19">
        <f>SUM(Tabela4[[#This Row],[Robinson Fetter - 01]:[Robinson Fetter - 03]])</f>
        <v>0</v>
      </c>
      <c r="W3" s="19">
        <f>Tabela4[[#This Row],[Fabio De Moura]]</f>
        <v>0</v>
      </c>
      <c r="X3" s="19">
        <f>Tabela4[[#This Row],[Rochele Santos Moraes]]</f>
        <v>0</v>
      </c>
      <c r="Y3" s="19">
        <f>Tabela4[[#This Row],[Auto Posto Kairã]]</f>
        <v>0</v>
      </c>
      <c r="Z3" s="19">
        <f>Tabela4[[#This Row],[Erno Schiefelbain]]</f>
        <v>0</v>
      </c>
      <c r="AA3" s="19">
        <f>Tabela4[[#This Row],[José Paulo Backes]]</f>
        <v>0</v>
      </c>
      <c r="AB3" s="19">
        <f>Tabela4[[#This Row],[Gelso Tofolo]]</f>
        <v>0</v>
      </c>
      <c r="AC3" s="19">
        <f>Tabela4[[#This Row],[Diamantino]]</f>
        <v>0</v>
      </c>
      <c r="AD3" s="19">
        <f>Tabela4[[#This Row],[Mercado Bueno]]</f>
        <v>0</v>
      </c>
      <c r="AE3" s="19">
        <f>Tabela4[[#This Row],[Daniela Donadel Massalai]]</f>
        <v>0</v>
      </c>
      <c r="AF3" s="19">
        <f>Tabela4[[#This Row],[Comercio De Moto Peças Irmãos Guarani Ltda]]</f>
        <v>0</v>
      </c>
      <c r="AG3" s="19">
        <f>Tabela4[[#This Row],[Mauricio Luis Lunardi]]</f>
        <v>0</v>
      </c>
      <c r="AH3" s="19">
        <f>Tabela4[[#This Row],[Rosa Maria Restle Radunz]]</f>
        <v>0</v>
      </c>
      <c r="AI3" s="19">
        <f>Tabela4[[#This Row],[Ivo Amaral De Oliveira]]</f>
        <v>0</v>
      </c>
      <c r="AJ3" s="19">
        <f>Tabela4[[#This Row],[Silvio Robert Lemos Avila]]</f>
        <v>0</v>
      </c>
      <c r="AK3" s="19">
        <f>Tabela4[[#This Row],[Eldo Rost]]</f>
        <v>0</v>
      </c>
      <c r="AL3" s="19">
        <f>SUM(Tabela4[[#This Row],[Padaria Avenida - 01]:[Padaria Avenida - 02]])</f>
        <v>0</v>
      </c>
      <c r="AM3" s="19">
        <f>Tabela4[[#This Row],[Cristiano Anshau]]</f>
        <v>0</v>
      </c>
      <c r="AN3" s="19">
        <f>Tabela4[[#This Row],[Luciana Claudete Meirelles Correa]]</f>
        <v>0</v>
      </c>
      <c r="AO3" s="19">
        <f>Tabela4[[#This Row],[Marcio Jose Siqueira]]</f>
        <v>0</v>
      </c>
      <c r="AP3" s="19">
        <f>Tabela4[[#This Row],[Marcos Rogerio Kessler]]</f>
        <v>0</v>
      </c>
      <c r="AQ3" s="19">
        <f>SUM(Tabela4[[#This Row],[AABB - 01]:[AABB - 02]])</f>
        <v>0</v>
      </c>
      <c r="AR3" s="19">
        <f>SUM(Tabela4[[#This Row],[Wanda Burkard - 01]:[Wanda Burkard - 02]])</f>
        <v>0</v>
      </c>
      <c r="AS3" s="19">
        <f>Tabela4[[#This Row],[Silvio Robert Lemos Avila Me]]</f>
        <v>0</v>
      </c>
      <c r="AT3" s="19">
        <f>Tabela4[[#This Row],[Carmelo]]</f>
        <v>0</v>
      </c>
      <c r="AU3" s="19">
        <f>Tabela4[[#This Row],[Antonio Dal Forno]]</f>
        <v>0</v>
      </c>
      <c r="AV3" s="19">
        <f>Tabela4[[#This Row],[Marisane Paulus]]</f>
        <v>0</v>
      </c>
      <c r="AW3" s="19">
        <f>Tabela4[[#This Row],[Segatto Ceretta Ltda]]</f>
        <v>0</v>
      </c>
      <c r="AX3" s="19">
        <f>SUM(Tabela4[[#This Row],[APAE - 01]:[APAE - 02]])</f>
        <v>0</v>
      </c>
      <c r="AY3" s="19">
        <f>Tabela4[[#This Row],[Cássio Burin]]</f>
        <v>0</v>
      </c>
      <c r="AZ3" s="19">
        <f>Tabela4[[#This Row],[Patrick Kristoschek Da Silva]]</f>
        <v>0</v>
      </c>
      <c r="BA3" s="19">
        <f>Tabela4[[#This Row],[Silvio Robert Ávila - (Valmir)]]</f>
        <v>0</v>
      </c>
      <c r="BB3" s="19">
        <f>Tabela4[[#This Row],[Zederson Jose Della Flora]]</f>
        <v>0</v>
      </c>
      <c r="BC3" s="19">
        <f>Tabela4[[#This Row],[Carlos Walmir Larsão Rolim]]</f>
        <v>0</v>
      </c>
      <c r="BD3" s="19">
        <f>Tabela4[[#This Row],[Danieli Missio]]</f>
        <v>0</v>
      </c>
      <c r="BE3" s="19">
        <f>Tabela4[[#This Row],[José Vasconcellos]]</f>
        <v>0</v>
      </c>
      <c r="BF3" s="19">
        <f>Tabela4[[#This Row],[Linho Lev Alimentos]]</f>
        <v>0</v>
      </c>
      <c r="BG3" s="19">
        <f>Tabela4[[#This Row],[Ernani Czapla]]</f>
        <v>0</v>
      </c>
      <c r="BH3" s="19">
        <f>Tabela4[[#This Row],[Valesca Da Luz]]</f>
        <v>0</v>
      </c>
      <c r="BI3" s="19">
        <f>Tabela4[[#This Row],[Olavo Mildner]]</f>
        <v>0</v>
      </c>
      <c r="BJ3" s="19">
        <f>Tabela4[[#This Row],[Dilnei Rohled]]</f>
        <v>0</v>
      </c>
      <c r="BK3" s="19">
        <f>Tabela4[[#This Row],[Shaiana Signorini]]</f>
        <v>0</v>
      </c>
      <c r="BL3" s="19">
        <f>Tabela4[[#This Row],[Fonse Atacado]]</f>
        <v>0</v>
      </c>
      <c r="BM3" s="19">
        <f>Tabela4[[#This Row],[Comercial de Alimentos]]</f>
        <v>0</v>
      </c>
      <c r="BN3" s="19">
        <f>Tabela4[[#This Row],[Ivone Kasburg Serralheria]]</f>
        <v>0</v>
      </c>
      <c r="BO3" s="19">
        <f>Tabela4[[#This Row],[Mercado Ceretta]]</f>
        <v>0</v>
      </c>
      <c r="BP3" s="19">
        <f>Tabela4[[#This Row],[Antonio Carlos Dos Santos Pereira]]</f>
        <v>0</v>
      </c>
      <c r="BQ3" s="19">
        <f>Tabela4[[#This Row],[Volnei Lemos Avila - Me]]</f>
        <v>0</v>
      </c>
      <c r="BR3" s="19">
        <f>Tabela4[[#This Row],[Silvana Meneghini]]</f>
        <v>0</v>
      </c>
      <c r="BS3" s="19">
        <f>Tabela4[[#This Row],[Eficaz Engenharia Ltda]]</f>
        <v>0</v>
      </c>
      <c r="BT3" s="19">
        <f>SUM(Tabela4[[#Headers],[Tania Regina Schmaltz - 01]:[Tania Regina Schmaltz - 02]])</f>
        <v>0</v>
      </c>
      <c r="BU3" s="19">
        <f>Tabela4[[#This Row],[Camila Ceretta Segatto]]</f>
        <v>0</v>
      </c>
      <c r="BV3" s="19">
        <f>Tabela4[[#This Row],[Vagner Ribas Dos Santos]]</f>
        <v>0</v>
      </c>
      <c r="BW3" s="19">
        <f>Tabela4[[#This Row],[Claudio Alfredo Konrat]]</f>
        <v>0</v>
      </c>
      <c r="BX3" s="19">
        <f>Tabela4[[#This Row],[Paulo Cesar da Rosa (Residencial)]]</f>
        <v>0</v>
      </c>
      <c r="BY3" s="19">
        <f>Tabela4[[#This Row],[Paulo Cesar da Rosa (Comercial)]]</f>
        <v>0</v>
      </c>
      <c r="BZ3" s="19">
        <f>Tabela4[[#This Row],[Geselda Schirmer (Fabiano)]]</f>
        <v>0</v>
      </c>
    </row>
    <row r="4" spans="1:99" s="19" customFormat="1" x14ac:dyDescent="0.25">
      <c r="A4" s="17">
        <v>43160</v>
      </c>
      <c r="B4" s="19">
        <f>SUM(Tabela4[[#This Row],[Marlon Colovini - 01]:[Marlon Colovini - 02]])</f>
        <v>107.42000000000002</v>
      </c>
      <c r="C4" s="19">
        <f>Tabela4[[#This Row],[Mara Barichello]]</f>
        <v>38.49</v>
      </c>
      <c r="D4" s="19">
        <f>Tabela4[[#This Row],[Jandira Dutra]]</f>
        <v>31.71</v>
      </c>
      <c r="E4" s="19">
        <f>Tabela4[[#This Row],[Luiz Fernando Kruger]]</f>
        <v>48.73</v>
      </c>
      <c r="F4" s="19">
        <f>SUM(Tabela4[[#This Row],[Paulo Bohn - 01]:[Paulo Bohn - 04]])</f>
        <v>254.71</v>
      </c>
      <c r="G4" s="19">
        <f>Tabela4[[#This Row],[Analia (Clodoaldo Entre-Ijuis)]]</f>
        <v>0</v>
      </c>
      <c r="H4" s="19">
        <f>Tabela4[[#This Row],[Biroh]]</f>
        <v>0</v>
      </c>
      <c r="I4" s="19">
        <f>Tabela4[[#This Row],[Gelson Posser]]</f>
        <v>0</v>
      </c>
      <c r="J4" s="19">
        <f>Tabela4[[#This Row],[Supermercado Caryone]]</f>
        <v>0</v>
      </c>
      <c r="K4" s="19">
        <f>Tabela4[[#This Row],[Ernani Minetto]]</f>
        <v>0</v>
      </c>
      <c r="L4" s="19">
        <f>Tabela4[[#This Row],[Jair Moscon]]</f>
        <v>0</v>
      </c>
      <c r="M4" s="19">
        <f>SUM(Tabela4[[#This Row],[Fabio Milke - 01]:[Fabio Milke - 02]])</f>
        <v>0</v>
      </c>
      <c r="N4" s="19">
        <f>Tabela4[[#This Row],[Piaia]]</f>
        <v>0</v>
      </c>
      <c r="O4" s="19">
        <f>Tabela4[[#This Row],[Osmar Veronese]]</f>
        <v>0</v>
      </c>
      <c r="P4" s="19">
        <f>Tabela4[[#This Row],[ José Luiz Moraes]]</f>
        <v>0</v>
      </c>
      <c r="Q4" s="19">
        <f>Tabela4[[#This Row],[Supermercado Cripy]]</f>
        <v>0</v>
      </c>
      <c r="R4" s="19">
        <f>Tabela4[[#This Row],[Gláucio Lipski (Giruá)]]</f>
        <v>0</v>
      </c>
      <c r="S4" s="19">
        <f>Tabela4[[#This Row],[Contri]]</f>
        <v>0</v>
      </c>
      <c r="T4" s="19">
        <f>Tabela4[[#This Row],[Cleci Rubi]]</f>
        <v>0</v>
      </c>
      <c r="U4" s="19">
        <f>Tabela4[[#This Row],[Betine Rost]]</f>
        <v>0</v>
      </c>
      <c r="V4" s="19">
        <f>SUM(Tabela4[[#This Row],[Robinson Fetter - 01]:[Robinson Fetter - 03]])</f>
        <v>0</v>
      </c>
      <c r="W4" s="19">
        <f>Tabela4[[#This Row],[Fabio De Moura]]</f>
        <v>0</v>
      </c>
      <c r="X4" s="19">
        <f>Tabela4[[#This Row],[Rochele Santos Moraes]]</f>
        <v>0</v>
      </c>
      <c r="Y4" s="19">
        <f>Tabela4[[#This Row],[Auto Posto Kairã]]</f>
        <v>0</v>
      </c>
      <c r="Z4" s="19">
        <f>Tabela4[[#This Row],[Erno Schiefelbain]]</f>
        <v>0</v>
      </c>
      <c r="AA4" s="19">
        <f>Tabela4[[#This Row],[José Paulo Backes]]</f>
        <v>0</v>
      </c>
      <c r="AB4" s="19">
        <f>Tabela4[[#This Row],[Gelso Tofolo]]</f>
        <v>0</v>
      </c>
      <c r="AC4" s="19">
        <f>Tabela4[[#This Row],[Diamantino]]</f>
        <v>0</v>
      </c>
      <c r="AD4" s="19">
        <f>Tabela4[[#This Row],[Mercado Bueno]]</f>
        <v>0</v>
      </c>
      <c r="AE4" s="19">
        <f>Tabela4[[#This Row],[Daniela Donadel Massalai]]</f>
        <v>0</v>
      </c>
      <c r="AF4" s="19">
        <f>Tabela4[[#This Row],[Comercio De Moto Peças Irmãos Guarani Ltda]]</f>
        <v>0</v>
      </c>
      <c r="AG4" s="19">
        <f>Tabela4[[#This Row],[Mauricio Luis Lunardi]]</f>
        <v>0</v>
      </c>
      <c r="AH4" s="19">
        <f>Tabela4[[#This Row],[Rosa Maria Restle Radunz]]</f>
        <v>0</v>
      </c>
      <c r="AI4" s="19">
        <f>Tabela4[[#This Row],[Ivo Amaral De Oliveira]]</f>
        <v>0</v>
      </c>
      <c r="AJ4" s="19">
        <f>Tabela4[[#This Row],[Silvio Robert Lemos Avila]]</f>
        <v>0</v>
      </c>
      <c r="AK4" s="19">
        <f>Tabela4[[#This Row],[Eldo Rost]]</f>
        <v>0</v>
      </c>
      <c r="AL4" s="19">
        <f>SUM(Tabela4[[#This Row],[Padaria Avenida - 01]:[Padaria Avenida - 02]])</f>
        <v>0</v>
      </c>
      <c r="AM4" s="19">
        <f>Tabela4[[#This Row],[Cristiano Anshau]]</f>
        <v>0</v>
      </c>
      <c r="AN4" s="19">
        <f>Tabela4[[#This Row],[Luciana Claudete Meirelles Correa]]</f>
        <v>0</v>
      </c>
      <c r="AO4" s="19">
        <f>Tabela4[[#This Row],[Marcio Jose Siqueira]]</f>
        <v>0</v>
      </c>
      <c r="AP4" s="19">
        <f>Tabela4[[#This Row],[Marcos Rogerio Kessler]]</f>
        <v>0</v>
      </c>
      <c r="AQ4" s="19">
        <f>SUM(Tabela4[[#This Row],[AABB - 01]:[AABB - 02]])</f>
        <v>0</v>
      </c>
      <c r="AR4" s="19">
        <f>SUM(Tabela4[[#This Row],[Wanda Burkard - 01]:[Wanda Burkard - 02]])</f>
        <v>0</v>
      </c>
      <c r="AS4" s="19">
        <f>Tabela4[[#This Row],[Silvio Robert Lemos Avila Me]]</f>
        <v>0</v>
      </c>
      <c r="AT4" s="19">
        <f>Tabela4[[#This Row],[Carmelo]]</f>
        <v>0</v>
      </c>
      <c r="AU4" s="19">
        <f>Tabela4[[#This Row],[Antonio Dal Forno]]</f>
        <v>0</v>
      </c>
      <c r="AV4" s="19">
        <f>Tabela4[[#This Row],[Marisane Paulus]]</f>
        <v>0</v>
      </c>
      <c r="AW4" s="19">
        <f>Tabela4[[#This Row],[Segatto Ceretta Ltda]]</f>
        <v>0</v>
      </c>
      <c r="AX4" s="19">
        <f>SUM(Tabela4[[#This Row],[APAE - 01]:[APAE - 02]])</f>
        <v>0</v>
      </c>
      <c r="AY4" s="19">
        <f>Tabela4[[#This Row],[Cássio Burin]]</f>
        <v>0</v>
      </c>
      <c r="AZ4" s="19">
        <f>Tabela4[[#This Row],[Patrick Kristoschek Da Silva]]</f>
        <v>0</v>
      </c>
      <c r="BA4" s="19">
        <f>Tabela4[[#This Row],[Silvio Robert Ávila - (Valmir)]]</f>
        <v>0</v>
      </c>
      <c r="BB4" s="19">
        <f>Tabela4[[#This Row],[Zederson Jose Della Flora]]</f>
        <v>0</v>
      </c>
      <c r="BC4" s="19">
        <f>Tabela4[[#This Row],[Carlos Walmir Larsão Rolim]]</f>
        <v>0</v>
      </c>
      <c r="BD4" s="19">
        <f>Tabela4[[#This Row],[Danieli Missio]]</f>
        <v>0</v>
      </c>
      <c r="BE4" s="19">
        <f>Tabela4[[#This Row],[José Vasconcellos]]</f>
        <v>0</v>
      </c>
      <c r="BF4" s="19">
        <f>Tabela4[[#This Row],[Linho Lev Alimentos]]</f>
        <v>0</v>
      </c>
      <c r="BG4" s="19">
        <f>Tabela4[[#This Row],[Ernani Czapla]]</f>
        <v>0</v>
      </c>
      <c r="BH4" s="19">
        <f>Tabela4[[#This Row],[Valesca Da Luz]]</f>
        <v>0</v>
      </c>
      <c r="BI4" s="19">
        <f>Tabela4[[#This Row],[Olavo Mildner]]</f>
        <v>0</v>
      </c>
      <c r="BJ4" s="19">
        <f>Tabela4[[#This Row],[Dilnei Rohled]]</f>
        <v>0</v>
      </c>
      <c r="BK4" s="19">
        <f>Tabela4[[#This Row],[Shaiana Signorini]]</f>
        <v>0</v>
      </c>
      <c r="BL4" s="19">
        <f>Tabela4[[#This Row],[Fonse Atacado]]</f>
        <v>0</v>
      </c>
      <c r="BM4" s="19">
        <f>Tabela4[[#This Row],[Comercial de Alimentos]]</f>
        <v>0</v>
      </c>
      <c r="BN4" s="19">
        <f>Tabela4[[#This Row],[Ivone Kasburg Serralheria]]</f>
        <v>0</v>
      </c>
      <c r="BO4" s="19">
        <f>Tabela4[[#This Row],[Mercado Ceretta]]</f>
        <v>0</v>
      </c>
      <c r="BP4" s="19">
        <f>Tabela4[[#This Row],[Antonio Carlos Dos Santos Pereira]]</f>
        <v>0</v>
      </c>
      <c r="BQ4" s="19">
        <f>Tabela4[[#This Row],[Volnei Lemos Avila - Me]]</f>
        <v>0</v>
      </c>
      <c r="BR4" s="19">
        <f>Tabela4[[#This Row],[Silvana Meneghini]]</f>
        <v>0</v>
      </c>
      <c r="BS4" s="19">
        <f>Tabela4[[#This Row],[Eficaz Engenharia Ltda]]</f>
        <v>0</v>
      </c>
      <c r="BT4" s="19">
        <f>SUM(Tabela4[[#Headers],[Tania Regina Schmaltz - 01]:[Tania Regina Schmaltz - 02]])</f>
        <v>0</v>
      </c>
      <c r="BU4" s="19">
        <f>Tabela4[[#This Row],[Camila Ceretta Segatto]]</f>
        <v>0</v>
      </c>
      <c r="BV4" s="19">
        <f>Tabela4[[#This Row],[Vagner Ribas Dos Santos]]</f>
        <v>0</v>
      </c>
      <c r="BW4" s="19">
        <f>Tabela4[[#This Row],[Claudio Alfredo Konrat]]</f>
        <v>0</v>
      </c>
      <c r="BX4" s="19">
        <f>Tabela4[[#This Row],[Paulo Cesar da Rosa (Residencial)]]</f>
        <v>0</v>
      </c>
      <c r="BY4" s="19">
        <f>Tabela4[[#This Row],[Paulo Cesar da Rosa (Comercial)]]</f>
        <v>0</v>
      </c>
      <c r="BZ4" s="19">
        <f>Tabela4[[#This Row],[Geselda Schirmer (Fabiano)]]</f>
        <v>0</v>
      </c>
    </row>
    <row r="5" spans="1:99" s="19" customFormat="1" x14ac:dyDescent="0.25">
      <c r="A5" s="17">
        <v>43191</v>
      </c>
      <c r="B5" s="19">
        <f>SUM(Tabela4[[#This Row],[Marlon Colovini - 01]:[Marlon Colovini - 02]])</f>
        <v>91.34</v>
      </c>
      <c r="C5" s="19">
        <f>Tabela4[[#This Row],[Mara Barichello]]</f>
        <v>35.21</v>
      </c>
      <c r="D5" s="19">
        <f>Tabela4[[#This Row],[Jandira Dutra]]</f>
        <v>41.62</v>
      </c>
      <c r="E5" s="19">
        <f>Tabela4[[#This Row],[Luiz Fernando Kruger]]</f>
        <v>65.08</v>
      </c>
      <c r="F5" s="19">
        <f>SUM(Tabela4[[#This Row],[Paulo Bohn - 01]:[Paulo Bohn - 04]])</f>
        <v>240.31</v>
      </c>
      <c r="G5" s="19">
        <f>Tabela4[[#This Row],[Analia (Clodoaldo Entre-Ijuis)]]</f>
        <v>53.24</v>
      </c>
      <c r="H5" s="19">
        <f>Tabela4[[#This Row],[Biroh]]</f>
        <v>0</v>
      </c>
      <c r="I5" s="19">
        <f>Tabela4[[#This Row],[Gelson Posser]]</f>
        <v>0</v>
      </c>
      <c r="J5" s="19">
        <f>Tabela4[[#This Row],[Supermercado Caryone]]</f>
        <v>0</v>
      </c>
      <c r="K5" s="19">
        <f>Tabela4[[#This Row],[Ernani Minetto]]</f>
        <v>0</v>
      </c>
      <c r="L5" s="19">
        <f>Tabela4[[#This Row],[Jair Moscon]]</f>
        <v>0</v>
      </c>
      <c r="M5" s="19">
        <f>SUM(Tabela4[[#This Row],[Fabio Milke - 01]:[Fabio Milke - 02]])</f>
        <v>0</v>
      </c>
      <c r="N5" s="19">
        <f>Tabela4[[#This Row],[Piaia]]</f>
        <v>0</v>
      </c>
      <c r="O5" s="19">
        <f>Tabela4[[#This Row],[Osmar Veronese]]</f>
        <v>0</v>
      </c>
      <c r="P5" s="19">
        <f>Tabela4[[#This Row],[ José Luiz Moraes]]</f>
        <v>0</v>
      </c>
      <c r="Q5" s="19">
        <f>Tabela4[[#This Row],[Supermercado Cripy]]</f>
        <v>0</v>
      </c>
      <c r="R5" s="19">
        <f>Tabela4[[#This Row],[Gláucio Lipski (Giruá)]]</f>
        <v>0</v>
      </c>
      <c r="S5" s="19">
        <f>Tabela4[[#This Row],[Contri]]</f>
        <v>0</v>
      </c>
      <c r="T5" s="19">
        <f>Tabela4[[#This Row],[Cleci Rubi]]</f>
        <v>0</v>
      </c>
      <c r="U5" s="19">
        <f>Tabela4[[#This Row],[Betine Rost]]</f>
        <v>0</v>
      </c>
      <c r="V5" s="19">
        <f>SUM(Tabela4[[#This Row],[Robinson Fetter - 01]:[Robinson Fetter - 03]])</f>
        <v>0</v>
      </c>
      <c r="W5" s="19">
        <f>Tabela4[[#This Row],[Fabio De Moura]]</f>
        <v>0</v>
      </c>
      <c r="X5" s="19">
        <f>Tabela4[[#This Row],[Rochele Santos Moraes]]</f>
        <v>0</v>
      </c>
      <c r="Y5" s="19">
        <f>Tabela4[[#This Row],[Auto Posto Kairã]]</f>
        <v>0</v>
      </c>
      <c r="Z5" s="19">
        <f>Tabela4[[#This Row],[Erno Schiefelbain]]</f>
        <v>0</v>
      </c>
      <c r="AA5" s="19">
        <f>Tabela4[[#This Row],[José Paulo Backes]]</f>
        <v>0</v>
      </c>
      <c r="AB5" s="19">
        <f>Tabela4[[#This Row],[Gelso Tofolo]]</f>
        <v>0</v>
      </c>
      <c r="AC5" s="19">
        <f>Tabela4[[#This Row],[Diamantino]]</f>
        <v>0</v>
      </c>
      <c r="AD5" s="19">
        <f>Tabela4[[#This Row],[Mercado Bueno]]</f>
        <v>0</v>
      </c>
      <c r="AE5" s="19">
        <f>Tabela4[[#This Row],[Daniela Donadel Massalai]]</f>
        <v>0</v>
      </c>
      <c r="AF5" s="19">
        <f>Tabela4[[#This Row],[Comercio De Moto Peças Irmãos Guarani Ltda]]</f>
        <v>0</v>
      </c>
      <c r="AG5" s="19">
        <f>Tabela4[[#This Row],[Mauricio Luis Lunardi]]</f>
        <v>0</v>
      </c>
      <c r="AH5" s="19">
        <f>Tabela4[[#This Row],[Rosa Maria Restle Radunz]]</f>
        <v>0</v>
      </c>
      <c r="AI5" s="19">
        <f>Tabela4[[#This Row],[Ivo Amaral De Oliveira]]</f>
        <v>0</v>
      </c>
      <c r="AJ5" s="19">
        <f>Tabela4[[#This Row],[Silvio Robert Lemos Avila]]</f>
        <v>0</v>
      </c>
      <c r="AK5" s="19">
        <f>Tabela4[[#This Row],[Eldo Rost]]</f>
        <v>0</v>
      </c>
      <c r="AL5" s="19">
        <f>SUM(Tabela4[[#This Row],[Padaria Avenida - 01]:[Padaria Avenida - 02]])</f>
        <v>0</v>
      </c>
      <c r="AM5" s="19">
        <f>Tabela4[[#This Row],[Cristiano Anshau]]</f>
        <v>0</v>
      </c>
      <c r="AN5" s="19">
        <f>Tabela4[[#This Row],[Luciana Claudete Meirelles Correa]]</f>
        <v>0</v>
      </c>
      <c r="AO5" s="19">
        <f>Tabela4[[#This Row],[Marcio Jose Siqueira]]</f>
        <v>0</v>
      </c>
      <c r="AP5" s="19">
        <f>Tabela4[[#This Row],[Marcos Rogerio Kessler]]</f>
        <v>0</v>
      </c>
      <c r="AQ5" s="19">
        <f>SUM(Tabela4[[#This Row],[AABB - 01]:[AABB - 02]])</f>
        <v>0</v>
      </c>
      <c r="AR5" s="19">
        <f>SUM(Tabela4[[#This Row],[Wanda Burkard - 01]:[Wanda Burkard - 02]])</f>
        <v>0</v>
      </c>
      <c r="AS5" s="19">
        <f>Tabela4[[#This Row],[Silvio Robert Lemos Avila Me]]</f>
        <v>0</v>
      </c>
      <c r="AT5" s="19">
        <f>Tabela4[[#This Row],[Carmelo]]</f>
        <v>0</v>
      </c>
      <c r="AU5" s="19">
        <f>Tabela4[[#This Row],[Antonio Dal Forno]]</f>
        <v>0</v>
      </c>
      <c r="AV5" s="19">
        <f>Tabela4[[#This Row],[Marisane Paulus]]</f>
        <v>0</v>
      </c>
      <c r="AW5" s="19">
        <f>Tabela4[[#This Row],[Segatto Ceretta Ltda]]</f>
        <v>0</v>
      </c>
      <c r="AX5" s="19">
        <f>SUM(Tabela4[[#This Row],[APAE - 01]:[APAE - 02]])</f>
        <v>0</v>
      </c>
      <c r="AY5" s="19">
        <f>Tabela4[[#This Row],[Cássio Burin]]</f>
        <v>0</v>
      </c>
      <c r="AZ5" s="19">
        <f>Tabela4[[#This Row],[Patrick Kristoschek Da Silva]]</f>
        <v>0</v>
      </c>
      <c r="BA5" s="19">
        <f>Tabela4[[#This Row],[Silvio Robert Ávila - (Valmir)]]</f>
        <v>0</v>
      </c>
      <c r="BB5" s="19">
        <f>Tabela4[[#This Row],[Zederson Jose Della Flora]]</f>
        <v>0</v>
      </c>
      <c r="BC5" s="19">
        <f>Tabela4[[#This Row],[Carlos Walmir Larsão Rolim]]</f>
        <v>0</v>
      </c>
      <c r="BD5" s="19">
        <f>Tabela4[[#This Row],[Danieli Missio]]</f>
        <v>0</v>
      </c>
      <c r="BE5" s="19">
        <f>Tabela4[[#This Row],[José Vasconcellos]]</f>
        <v>0</v>
      </c>
      <c r="BF5" s="19">
        <f>Tabela4[[#This Row],[Linho Lev Alimentos]]</f>
        <v>0</v>
      </c>
      <c r="BG5" s="19">
        <f>Tabela4[[#This Row],[Ernani Czapla]]</f>
        <v>0</v>
      </c>
      <c r="BH5" s="19">
        <f>Tabela4[[#This Row],[Valesca Da Luz]]</f>
        <v>0</v>
      </c>
      <c r="BI5" s="19">
        <f>Tabela4[[#This Row],[Olavo Mildner]]</f>
        <v>0</v>
      </c>
      <c r="BJ5" s="19">
        <f>Tabela4[[#This Row],[Dilnei Rohled]]</f>
        <v>0</v>
      </c>
      <c r="BK5" s="19">
        <f>Tabela4[[#This Row],[Shaiana Signorini]]</f>
        <v>0</v>
      </c>
      <c r="BL5" s="19">
        <f>Tabela4[[#This Row],[Fonse Atacado]]</f>
        <v>0</v>
      </c>
      <c r="BM5" s="19">
        <f>Tabela4[[#This Row],[Comercial de Alimentos]]</f>
        <v>0</v>
      </c>
      <c r="BN5" s="19">
        <f>Tabela4[[#This Row],[Ivone Kasburg Serralheria]]</f>
        <v>0</v>
      </c>
      <c r="BO5" s="19">
        <f>Tabela4[[#This Row],[Mercado Ceretta]]</f>
        <v>0</v>
      </c>
      <c r="BP5" s="19">
        <f>Tabela4[[#This Row],[Antonio Carlos Dos Santos Pereira]]</f>
        <v>0</v>
      </c>
      <c r="BQ5" s="19">
        <f>Tabela4[[#This Row],[Volnei Lemos Avila - Me]]</f>
        <v>0</v>
      </c>
      <c r="BR5" s="19">
        <f>Tabela4[[#This Row],[Silvana Meneghini]]</f>
        <v>0</v>
      </c>
      <c r="BS5" s="19">
        <f>Tabela4[[#This Row],[Eficaz Engenharia Ltda]]</f>
        <v>0</v>
      </c>
      <c r="BT5" s="19">
        <f>SUM(Tabela4[[#Headers],[Tania Regina Schmaltz - 01]:[Tania Regina Schmaltz - 02]])</f>
        <v>0</v>
      </c>
      <c r="BU5" s="19">
        <f>Tabela4[[#This Row],[Camila Ceretta Segatto]]</f>
        <v>0</v>
      </c>
      <c r="BV5" s="19">
        <f>Tabela4[[#This Row],[Vagner Ribas Dos Santos]]</f>
        <v>0</v>
      </c>
      <c r="BW5" s="19">
        <f>Tabela4[[#This Row],[Claudio Alfredo Konrat]]</f>
        <v>0</v>
      </c>
      <c r="BX5" s="19">
        <f>Tabela4[[#This Row],[Paulo Cesar da Rosa (Residencial)]]</f>
        <v>0</v>
      </c>
      <c r="BY5" s="19">
        <f>Tabela4[[#This Row],[Paulo Cesar da Rosa (Comercial)]]</f>
        <v>0</v>
      </c>
      <c r="BZ5" s="19">
        <f>Tabela4[[#This Row],[Geselda Schirmer (Fabiano)]]</f>
        <v>0</v>
      </c>
    </row>
    <row r="6" spans="1:99" s="19" customFormat="1" x14ac:dyDescent="0.25">
      <c r="A6" s="17">
        <v>43221</v>
      </c>
      <c r="B6" s="19">
        <f>SUM(Tabela4[[#This Row],[Marlon Colovini - 01]:[Marlon Colovini - 02]])</f>
        <v>103.36</v>
      </c>
      <c r="C6" s="19">
        <f>Tabela4[[#This Row],[Mara Barichello]]</f>
        <v>64.36</v>
      </c>
      <c r="D6" s="19">
        <f>Tabela4[[#This Row],[Jandira Dutra]]</f>
        <v>106.9</v>
      </c>
      <c r="E6" s="19">
        <f>Tabela4[[#This Row],[Luiz Fernando Kruger]]</f>
        <v>127</v>
      </c>
      <c r="F6" s="19">
        <f>SUM(Tabela4[[#This Row],[Paulo Bohn - 01]:[Paulo Bohn - 04]])</f>
        <v>329.14</v>
      </c>
      <c r="G6" s="19">
        <f>Tabela4[[#This Row],[Analia (Clodoaldo Entre-Ijuis)]]</f>
        <v>44.64</v>
      </c>
      <c r="H6" s="19">
        <f>Tabela4[[#This Row],[Biroh]]</f>
        <v>459.37</v>
      </c>
      <c r="I6" s="19">
        <f>Tabela4[[#This Row],[Gelson Posser]]</f>
        <v>0</v>
      </c>
      <c r="J6" s="19">
        <f>Tabela4[[#This Row],[Supermercado Caryone]]</f>
        <v>0</v>
      </c>
      <c r="K6" s="19">
        <f>Tabela4[[#This Row],[Ernani Minetto]]</f>
        <v>0</v>
      </c>
      <c r="L6" s="19">
        <f>Tabela4[[#This Row],[Jair Moscon]]</f>
        <v>0</v>
      </c>
      <c r="M6" s="19">
        <f>SUM(Tabela4[[#This Row],[Fabio Milke - 01]:[Fabio Milke - 02]])</f>
        <v>0</v>
      </c>
      <c r="N6" s="19">
        <f>Tabela4[[#This Row],[Piaia]]</f>
        <v>0</v>
      </c>
      <c r="O6" s="19">
        <f>Tabela4[[#This Row],[Osmar Veronese]]</f>
        <v>0</v>
      </c>
      <c r="P6" s="19">
        <f>Tabela4[[#This Row],[ José Luiz Moraes]]</f>
        <v>0</v>
      </c>
      <c r="Q6" s="19">
        <f>Tabela4[[#This Row],[Supermercado Cripy]]</f>
        <v>0</v>
      </c>
      <c r="R6" s="19">
        <f>Tabela4[[#This Row],[Gláucio Lipski (Giruá)]]</f>
        <v>0</v>
      </c>
      <c r="S6" s="19">
        <f>Tabela4[[#This Row],[Contri]]</f>
        <v>0</v>
      </c>
      <c r="T6" s="19">
        <f>Tabela4[[#This Row],[Cleci Rubi]]</f>
        <v>0</v>
      </c>
      <c r="U6" s="19">
        <f>Tabela4[[#This Row],[Betine Rost]]</f>
        <v>0</v>
      </c>
      <c r="V6" s="19">
        <f>SUM(Tabela4[[#This Row],[Robinson Fetter - 01]:[Robinson Fetter - 03]])</f>
        <v>0</v>
      </c>
      <c r="W6" s="19">
        <f>Tabela4[[#This Row],[Fabio De Moura]]</f>
        <v>0</v>
      </c>
      <c r="X6" s="19">
        <f>Tabela4[[#This Row],[Rochele Santos Moraes]]</f>
        <v>0</v>
      </c>
      <c r="Y6" s="19">
        <f>Tabela4[[#This Row],[Auto Posto Kairã]]</f>
        <v>0</v>
      </c>
      <c r="Z6" s="19">
        <f>Tabela4[[#This Row],[Erno Schiefelbain]]</f>
        <v>0</v>
      </c>
      <c r="AA6" s="19">
        <f>Tabela4[[#This Row],[José Paulo Backes]]</f>
        <v>0</v>
      </c>
      <c r="AB6" s="19">
        <f>Tabela4[[#This Row],[Gelso Tofolo]]</f>
        <v>0</v>
      </c>
      <c r="AC6" s="19">
        <f>Tabela4[[#This Row],[Diamantino]]</f>
        <v>0</v>
      </c>
      <c r="AD6" s="19">
        <f>Tabela4[[#This Row],[Mercado Bueno]]</f>
        <v>0</v>
      </c>
      <c r="AE6" s="19">
        <f>Tabela4[[#This Row],[Daniela Donadel Massalai]]</f>
        <v>0</v>
      </c>
      <c r="AF6" s="19">
        <f>Tabela4[[#This Row],[Comercio De Moto Peças Irmãos Guarani Ltda]]</f>
        <v>0</v>
      </c>
      <c r="AG6" s="19">
        <f>Tabela4[[#This Row],[Mauricio Luis Lunardi]]</f>
        <v>0</v>
      </c>
      <c r="AH6" s="19">
        <f>Tabela4[[#This Row],[Rosa Maria Restle Radunz]]</f>
        <v>0</v>
      </c>
      <c r="AI6" s="19">
        <f>Tabela4[[#This Row],[Ivo Amaral De Oliveira]]</f>
        <v>0</v>
      </c>
      <c r="AJ6" s="19">
        <f>Tabela4[[#This Row],[Silvio Robert Lemos Avila]]</f>
        <v>0</v>
      </c>
      <c r="AK6" s="19">
        <f>Tabela4[[#This Row],[Eldo Rost]]</f>
        <v>0</v>
      </c>
      <c r="AL6" s="19">
        <f>SUM(Tabela4[[#This Row],[Padaria Avenida - 01]:[Padaria Avenida - 02]])</f>
        <v>0</v>
      </c>
      <c r="AM6" s="19">
        <f>Tabela4[[#This Row],[Cristiano Anshau]]</f>
        <v>0</v>
      </c>
      <c r="AN6" s="19">
        <f>Tabela4[[#This Row],[Luciana Claudete Meirelles Correa]]</f>
        <v>0</v>
      </c>
      <c r="AO6" s="19">
        <f>Tabela4[[#This Row],[Marcio Jose Siqueira]]</f>
        <v>0</v>
      </c>
      <c r="AP6" s="19">
        <f>Tabela4[[#This Row],[Marcos Rogerio Kessler]]</f>
        <v>0</v>
      </c>
      <c r="AQ6" s="19">
        <f>SUM(Tabela4[[#This Row],[AABB - 01]:[AABB - 02]])</f>
        <v>0</v>
      </c>
      <c r="AR6" s="19">
        <f>SUM(Tabela4[[#This Row],[Wanda Burkard - 01]:[Wanda Burkard - 02]])</f>
        <v>0</v>
      </c>
      <c r="AS6" s="19">
        <f>Tabela4[[#This Row],[Silvio Robert Lemos Avila Me]]</f>
        <v>0</v>
      </c>
      <c r="AT6" s="19">
        <f>Tabela4[[#This Row],[Carmelo]]</f>
        <v>0</v>
      </c>
      <c r="AU6" s="19">
        <f>Tabela4[[#This Row],[Antonio Dal Forno]]</f>
        <v>0</v>
      </c>
      <c r="AV6" s="19">
        <f>Tabela4[[#This Row],[Marisane Paulus]]</f>
        <v>0</v>
      </c>
      <c r="AW6" s="19">
        <f>Tabela4[[#This Row],[Segatto Ceretta Ltda]]</f>
        <v>0</v>
      </c>
      <c r="AX6" s="19">
        <f>SUM(Tabela4[[#This Row],[APAE - 01]:[APAE - 02]])</f>
        <v>0</v>
      </c>
      <c r="AY6" s="19">
        <f>Tabela4[[#This Row],[Cássio Burin]]</f>
        <v>0</v>
      </c>
      <c r="AZ6" s="19">
        <f>Tabela4[[#This Row],[Patrick Kristoschek Da Silva]]</f>
        <v>0</v>
      </c>
      <c r="BA6" s="19">
        <f>Tabela4[[#This Row],[Silvio Robert Ávila - (Valmir)]]</f>
        <v>0</v>
      </c>
      <c r="BB6" s="19">
        <f>Tabela4[[#This Row],[Zederson Jose Della Flora]]</f>
        <v>0</v>
      </c>
      <c r="BC6" s="19">
        <f>Tabela4[[#This Row],[Carlos Walmir Larsão Rolim]]</f>
        <v>0</v>
      </c>
      <c r="BD6" s="19">
        <f>Tabela4[[#This Row],[Danieli Missio]]</f>
        <v>0</v>
      </c>
      <c r="BE6" s="19">
        <f>Tabela4[[#This Row],[José Vasconcellos]]</f>
        <v>0</v>
      </c>
      <c r="BF6" s="19">
        <f>Tabela4[[#This Row],[Linho Lev Alimentos]]</f>
        <v>0</v>
      </c>
      <c r="BG6" s="19">
        <f>Tabela4[[#This Row],[Ernani Czapla]]</f>
        <v>0</v>
      </c>
      <c r="BH6" s="19">
        <f>Tabela4[[#This Row],[Valesca Da Luz]]</f>
        <v>0</v>
      </c>
      <c r="BI6" s="19">
        <f>Tabela4[[#This Row],[Olavo Mildner]]</f>
        <v>0</v>
      </c>
      <c r="BJ6" s="19">
        <f>Tabela4[[#This Row],[Dilnei Rohled]]</f>
        <v>0</v>
      </c>
      <c r="BK6" s="19">
        <f>Tabela4[[#This Row],[Shaiana Signorini]]</f>
        <v>0</v>
      </c>
      <c r="BL6" s="19">
        <f>Tabela4[[#This Row],[Fonse Atacado]]</f>
        <v>0</v>
      </c>
      <c r="BM6" s="19">
        <f>Tabela4[[#This Row],[Comercial de Alimentos]]</f>
        <v>0</v>
      </c>
      <c r="BN6" s="19">
        <f>Tabela4[[#This Row],[Ivone Kasburg Serralheria]]</f>
        <v>0</v>
      </c>
      <c r="BO6" s="19">
        <f>Tabela4[[#This Row],[Mercado Ceretta]]</f>
        <v>0</v>
      </c>
      <c r="BP6" s="19">
        <f>Tabela4[[#This Row],[Antonio Carlos Dos Santos Pereira]]</f>
        <v>0</v>
      </c>
      <c r="BQ6" s="19">
        <f>Tabela4[[#This Row],[Volnei Lemos Avila - Me]]</f>
        <v>0</v>
      </c>
      <c r="BR6" s="19">
        <f>Tabela4[[#This Row],[Silvana Meneghini]]</f>
        <v>0</v>
      </c>
      <c r="BS6" s="19">
        <f>Tabela4[[#This Row],[Eficaz Engenharia Ltda]]</f>
        <v>0</v>
      </c>
      <c r="BT6" s="19">
        <f>SUM(Tabela4[[#Headers],[Tania Regina Schmaltz - 01]:[Tania Regina Schmaltz - 02]])</f>
        <v>0</v>
      </c>
      <c r="BU6" s="19">
        <f>Tabela4[[#This Row],[Camila Ceretta Segatto]]</f>
        <v>0</v>
      </c>
      <c r="BV6" s="19">
        <f>Tabela4[[#This Row],[Vagner Ribas Dos Santos]]</f>
        <v>0</v>
      </c>
      <c r="BW6" s="19">
        <f>Tabela4[[#This Row],[Claudio Alfredo Konrat]]</f>
        <v>0</v>
      </c>
      <c r="BX6" s="19">
        <f>Tabela4[[#This Row],[Paulo Cesar da Rosa (Residencial)]]</f>
        <v>0</v>
      </c>
      <c r="BY6" s="19">
        <f>Tabela4[[#This Row],[Paulo Cesar da Rosa (Comercial)]]</f>
        <v>0</v>
      </c>
      <c r="BZ6" s="19">
        <f>Tabela4[[#This Row],[Geselda Schirmer (Fabiano)]]</f>
        <v>0</v>
      </c>
    </row>
    <row r="7" spans="1:99" s="19" customFormat="1" x14ac:dyDescent="0.25">
      <c r="A7" s="17">
        <v>43252</v>
      </c>
      <c r="B7" s="19">
        <f>SUM(Tabela4[[#This Row],[Marlon Colovini - 01]:[Marlon Colovini - 02]])</f>
        <v>147.27000000000001</v>
      </c>
      <c r="C7" s="19">
        <f>Tabela4[[#This Row],[Mara Barichello]]</f>
        <v>68.3</v>
      </c>
      <c r="D7" s="19">
        <f>Tabela4[[#This Row],[Jandira Dutra]]</f>
        <v>97.41</v>
      </c>
      <c r="E7" s="19">
        <f>Tabela4[[#This Row],[Luiz Fernando Kruger]]</f>
        <v>146.86000000000001</v>
      </c>
      <c r="F7" s="19">
        <f>SUM(Tabela4[[#This Row],[Paulo Bohn - 01]:[Paulo Bohn - 04]])</f>
        <v>297.89999999999998</v>
      </c>
      <c r="G7" s="19">
        <f>Tabela4[[#This Row],[Analia (Clodoaldo Entre-Ijuis)]]</f>
        <v>0</v>
      </c>
      <c r="H7" s="19">
        <f>Tabela4[[#This Row],[Biroh]]</f>
        <v>752.53</v>
      </c>
      <c r="I7" s="19">
        <f>Tabela4[[#This Row],[Gelson Posser]]</f>
        <v>0</v>
      </c>
      <c r="J7" s="19">
        <f>Tabela4[[#This Row],[Supermercado Caryone]]</f>
        <v>0</v>
      </c>
      <c r="K7" s="19">
        <f>Tabela4[[#This Row],[Ernani Minetto]]</f>
        <v>0</v>
      </c>
      <c r="L7" s="19">
        <f>Tabela4[[#This Row],[Jair Moscon]]</f>
        <v>0</v>
      </c>
      <c r="M7" s="19">
        <f>SUM(Tabela4[[#This Row],[Fabio Milke - 01]:[Fabio Milke - 02]])</f>
        <v>0</v>
      </c>
      <c r="N7" s="19">
        <f>Tabela4[[#This Row],[Piaia]]</f>
        <v>0</v>
      </c>
      <c r="O7" s="19">
        <f>Tabela4[[#This Row],[Osmar Veronese]]</f>
        <v>0</v>
      </c>
      <c r="P7" s="19">
        <f>Tabela4[[#This Row],[ José Luiz Moraes]]</f>
        <v>0</v>
      </c>
      <c r="Q7" s="19">
        <f>Tabela4[[#This Row],[Supermercado Cripy]]</f>
        <v>0</v>
      </c>
      <c r="R7" s="19">
        <f>Tabela4[[#This Row],[Gláucio Lipski (Giruá)]]</f>
        <v>0</v>
      </c>
      <c r="S7" s="19">
        <f>Tabela4[[#This Row],[Contri]]</f>
        <v>0</v>
      </c>
      <c r="T7" s="19">
        <f>Tabela4[[#This Row],[Cleci Rubi]]</f>
        <v>0</v>
      </c>
      <c r="U7" s="19">
        <f>Tabela4[[#This Row],[Betine Rost]]</f>
        <v>0</v>
      </c>
      <c r="V7" s="19">
        <f>SUM(Tabela4[[#This Row],[Robinson Fetter - 01]:[Robinson Fetter - 03]])</f>
        <v>0</v>
      </c>
      <c r="W7" s="19">
        <f>Tabela4[[#This Row],[Fabio De Moura]]</f>
        <v>0</v>
      </c>
      <c r="X7" s="19">
        <f>Tabela4[[#This Row],[Rochele Santos Moraes]]</f>
        <v>0</v>
      </c>
      <c r="Y7" s="19">
        <f>Tabela4[[#This Row],[Auto Posto Kairã]]</f>
        <v>0</v>
      </c>
      <c r="Z7" s="19">
        <f>Tabela4[[#This Row],[Erno Schiefelbain]]</f>
        <v>0</v>
      </c>
      <c r="AA7" s="19">
        <f>Tabela4[[#This Row],[José Paulo Backes]]</f>
        <v>0</v>
      </c>
      <c r="AB7" s="19">
        <f>Tabela4[[#This Row],[Gelso Tofolo]]</f>
        <v>0</v>
      </c>
      <c r="AC7" s="19">
        <f>Tabela4[[#This Row],[Diamantino]]</f>
        <v>0</v>
      </c>
      <c r="AD7" s="19">
        <f>Tabela4[[#This Row],[Mercado Bueno]]</f>
        <v>0</v>
      </c>
      <c r="AE7" s="19">
        <f>Tabela4[[#This Row],[Daniela Donadel Massalai]]</f>
        <v>0</v>
      </c>
      <c r="AF7" s="19">
        <f>Tabela4[[#This Row],[Comercio De Moto Peças Irmãos Guarani Ltda]]</f>
        <v>0</v>
      </c>
      <c r="AG7" s="19">
        <f>Tabela4[[#This Row],[Mauricio Luis Lunardi]]</f>
        <v>0</v>
      </c>
      <c r="AH7" s="19">
        <f>Tabela4[[#This Row],[Rosa Maria Restle Radunz]]</f>
        <v>0</v>
      </c>
      <c r="AI7" s="19">
        <f>Tabela4[[#This Row],[Ivo Amaral De Oliveira]]</f>
        <v>0</v>
      </c>
      <c r="AJ7" s="19">
        <f>Tabela4[[#This Row],[Silvio Robert Lemos Avila]]</f>
        <v>0</v>
      </c>
      <c r="AK7" s="19">
        <f>Tabela4[[#This Row],[Eldo Rost]]</f>
        <v>0</v>
      </c>
      <c r="AL7" s="19">
        <f>SUM(Tabela4[[#This Row],[Padaria Avenida - 01]:[Padaria Avenida - 02]])</f>
        <v>0</v>
      </c>
      <c r="AM7" s="19">
        <f>Tabela4[[#This Row],[Cristiano Anshau]]</f>
        <v>0</v>
      </c>
      <c r="AN7" s="19">
        <f>Tabela4[[#This Row],[Luciana Claudete Meirelles Correa]]</f>
        <v>0</v>
      </c>
      <c r="AO7" s="19">
        <f>Tabela4[[#This Row],[Marcio Jose Siqueira]]</f>
        <v>0</v>
      </c>
      <c r="AP7" s="19">
        <f>Tabela4[[#This Row],[Marcos Rogerio Kessler]]</f>
        <v>0</v>
      </c>
      <c r="AQ7" s="19">
        <f>SUM(Tabela4[[#This Row],[AABB - 01]:[AABB - 02]])</f>
        <v>0</v>
      </c>
      <c r="AR7" s="19">
        <f>SUM(Tabela4[[#This Row],[Wanda Burkard - 01]:[Wanda Burkard - 02]])</f>
        <v>0</v>
      </c>
      <c r="AS7" s="19">
        <f>Tabela4[[#This Row],[Silvio Robert Lemos Avila Me]]</f>
        <v>0</v>
      </c>
      <c r="AT7" s="19">
        <f>Tabela4[[#This Row],[Carmelo]]</f>
        <v>0</v>
      </c>
      <c r="AU7" s="19">
        <f>Tabela4[[#This Row],[Antonio Dal Forno]]</f>
        <v>0</v>
      </c>
      <c r="AV7" s="19">
        <f>Tabela4[[#This Row],[Marisane Paulus]]</f>
        <v>0</v>
      </c>
      <c r="AW7" s="19">
        <f>Tabela4[[#This Row],[Segatto Ceretta Ltda]]</f>
        <v>0</v>
      </c>
      <c r="AX7" s="19">
        <f>SUM(Tabela4[[#This Row],[APAE - 01]:[APAE - 02]])</f>
        <v>0</v>
      </c>
      <c r="AY7" s="19">
        <f>Tabela4[[#This Row],[Cássio Burin]]</f>
        <v>0</v>
      </c>
      <c r="AZ7" s="19">
        <f>Tabela4[[#This Row],[Patrick Kristoschek Da Silva]]</f>
        <v>0</v>
      </c>
      <c r="BA7" s="19">
        <f>Tabela4[[#This Row],[Silvio Robert Ávila - (Valmir)]]</f>
        <v>0</v>
      </c>
      <c r="BB7" s="19">
        <f>Tabela4[[#This Row],[Zederson Jose Della Flora]]</f>
        <v>0</v>
      </c>
      <c r="BC7" s="19">
        <f>Tabela4[[#This Row],[Carlos Walmir Larsão Rolim]]</f>
        <v>0</v>
      </c>
      <c r="BD7" s="19">
        <f>Tabela4[[#This Row],[Danieli Missio]]</f>
        <v>0</v>
      </c>
      <c r="BE7" s="19">
        <f>Tabela4[[#This Row],[José Vasconcellos]]</f>
        <v>0</v>
      </c>
      <c r="BF7" s="19">
        <f>Tabela4[[#This Row],[Linho Lev Alimentos]]</f>
        <v>0</v>
      </c>
      <c r="BG7" s="19">
        <f>Tabela4[[#This Row],[Ernani Czapla]]</f>
        <v>0</v>
      </c>
      <c r="BH7" s="19">
        <f>Tabela4[[#This Row],[Valesca Da Luz]]</f>
        <v>0</v>
      </c>
      <c r="BI7" s="19">
        <f>Tabela4[[#This Row],[Olavo Mildner]]</f>
        <v>0</v>
      </c>
      <c r="BJ7" s="19">
        <f>Tabela4[[#This Row],[Dilnei Rohled]]</f>
        <v>0</v>
      </c>
      <c r="BK7" s="19">
        <f>Tabela4[[#This Row],[Shaiana Signorini]]</f>
        <v>0</v>
      </c>
      <c r="BL7" s="19">
        <f>Tabela4[[#This Row],[Fonse Atacado]]</f>
        <v>0</v>
      </c>
      <c r="BM7" s="19">
        <f>Tabela4[[#This Row],[Comercial de Alimentos]]</f>
        <v>0</v>
      </c>
      <c r="BN7" s="19">
        <f>Tabela4[[#This Row],[Ivone Kasburg Serralheria]]</f>
        <v>0</v>
      </c>
      <c r="BO7" s="19">
        <f>Tabela4[[#This Row],[Mercado Ceretta]]</f>
        <v>0</v>
      </c>
      <c r="BP7" s="19">
        <f>Tabela4[[#This Row],[Antonio Carlos Dos Santos Pereira]]</f>
        <v>0</v>
      </c>
      <c r="BQ7" s="19">
        <f>Tabela4[[#This Row],[Volnei Lemos Avila - Me]]</f>
        <v>0</v>
      </c>
      <c r="BR7" s="19">
        <f>Tabela4[[#This Row],[Silvana Meneghini]]</f>
        <v>0</v>
      </c>
      <c r="BS7" s="19">
        <f>Tabela4[[#This Row],[Eficaz Engenharia Ltda]]</f>
        <v>0</v>
      </c>
      <c r="BT7" s="19">
        <f>SUM(Tabela4[[#Headers],[Tania Regina Schmaltz - 01]:[Tania Regina Schmaltz - 02]])</f>
        <v>0</v>
      </c>
      <c r="BU7" s="19">
        <f>Tabela4[[#This Row],[Camila Ceretta Segatto]]</f>
        <v>0</v>
      </c>
      <c r="BV7" s="19">
        <f>Tabela4[[#This Row],[Vagner Ribas Dos Santos]]</f>
        <v>0</v>
      </c>
      <c r="BW7" s="19">
        <f>Tabela4[[#This Row],[Claudio Alfredo Konrat]]</f>
        <v>0</v>
      </c>
      <c r="BX7" s="19">
        <f>Tabela4[[#This Row],[Paulo Cesar da Rosa (Residencial)]]</f>
        <v>0</v>
      </c>
      <c r="BY7" s="19">
        <f>Tabela4[[#This Row],[Paulo Cesar da Rosa (Comercial)]]</f>
        <v>0</v>
      </c>
      <c r="BZ7" s="19">
        <f>Tabela4[[#This Row],[Geselda Schirmer (Fabiano)]]</f>
        <v>0</v>
      </c>
    </row>
    <row r="8" spans="1:99" s="19" customFormat="1" x14ac:dyDescent="0.25">
      <c r="A8" s="17">
        <v>43282</v>
      </c>
      <c r="B8" s="19">
        <f>SUM(Tabela4[[#This Row],[Marlon Colovini - 01]:[Marlon Colovini - 02]])</f>
        <v>302.08999999999997</v>
      </c>
      <c r="C8" s="19">
        <f>Tabela4[[#This Row],[Mara Barichello]]</f>
        <v>78.89</v>
      </c>
      <c r="D8" s="19">
        <f>Tabela4[[#This Row],[Jandira Dutra]]</f>
        <v>91.23</v>
      </c>
      <c r="E8" s="19">
        <f>Tabela4[[#This Row],[Luiz Fernando Kruger]]</f>
        <v>272.91000000000003</v>
      </c>
      <c r="F8" s="19">
        <f>SUM(Tabela4[[#This Row],[Paulo Bohn - 01]:[Paulo Bohn - 04]])</f>
        <v>407.21999999999997</v>
      </c>
      <c r="G8" s="19">
        <f>Tabela4[[#This Row],[Analia (Clodoaldo Entre-Ijuis)]]</f>
        <v>88.04</v>
      </c>
      <c r="H8" s="19">
        <f>Tabela4[[#This Row],[Biroh]]</f>
        <v>752.53</v>
      </c>
      <c r="I8" s="19">
        <f>Tabela4[[#This Row],[Gelson Posser]]</f>
        <v>213.12</v>
      </c>
      <c r="J8" s="19">
        <f>Tabela4[[#This Row],[Supermercado Caryone]]</f>
        <v>1695.57</v>
      </c>
      <c r="K8" s="19">
        <f>Tabela4[[#This Row],[Ernani Minetto]]</f>
        <v>773.14</v>
      </c>
      <c r="L8" s="19">
        <f>Tabela4[[#This Row],[Jair Moscon]]</f>
        <v>70.17</v>
      </c>
      <c r="M8" s="19">
        <f>SUM(Tabela4[[#This Row],[Fabio Milke - 01]:[Fabio Milke - 02]])</f>
        <v>732.92000000000007</v>
      </c>
      <c r="N8" s="19">
        <f>Tabela4[[#This Row],[Piaia]]</f>
        <v>0</v>
      </c>
      <c r="O8" s="19">
        <f>Tabela4[[#This Row],[Osmar Veronese]]</f>
        <v>0</v>
      </c>
      <c r="P8" s="19">
        <f>Tabela4[[#This Row],[ José Luiz Moraes]]</f>
        <v>0</v>
      </c>
      <c r="Q8" s="19">
        <f>Tabela4[[#This Row],[Supermercado Cripy]]</f>
        <v>1695.57</v>
      </c>
      <c r="R8" s="19">
        <f>Tabela4[[#This Row],[Gláucio Lipski (Giruá)]]</f>
        <v>0</v>
      </c>
      <c r="S8" s="19">
        <f>Tabela4[[#This Row],[Contri]]</f>
        <v>0</v>
      </c>
      <c r="T8" s="19">
        <f>Tabela4[[#This Row],[Cleci Rubi]]</f>
        <v>0</v>
      </c>
      <c r="U8" s="19">
        <f>Tabela4[[#This Row],[Betine Rost]]</f>
        <v>0</v>
      </c>
      <c r="V8" s="19">
        <f>SUM(Tabela4[[#This Row],[Robinson Fetter - 01]:[Robinson Fetter - 03]])</f>
        <v>0</v>
      </c>
      <c r="W8" s="19">
        <f>Tabela4[[#This Row],[Fabio De Moura]]</f>
        <v>0</v>
      </c>
      <c r="X8" s="19">
        <f>Tabela4[[#This Row],[Rochele Santos Moraes]]</f>
        <v>0</v>
      </c>
      <c r="Y8" s="19">
        <f>Tabela4[[#This Row],[Auto Posto Kairã]]</f>
        <v>0</v>
      </c>
      <c r="Z8" s="19">
        <f>Tabela4[[#This Row],[Erno Schiefelbain]]</f>
        <v>0</v>
      </c>
      <c r="AA8" s="19">
        <f>Tabela4[[#This Row],[José Paulo Backes]]</f>
        <v>0</v>
      </c>
      <c r="AB8" s="19">
        <f>Tabela4[[#This Row],[Gelso Tofolo]]</f>
        <v>0</v>
      </c>
      <c r="AC8" s="19">
        <f>Tabela4[[#This Row],[Diamantino]]</f>
        <v>0</v>
      </c>
      <c r="AD8" s="19">
        <f>Tabela4[[#This Row],[Mercado Bueno]]</f>
        <v>0</v>
      </c>
      <c r="AE8" s="19">
        <f>Tabela4[[#This Row],[Daniela Donadel Massalai]]</f>
        <v>0</v>
      </c>
      <c r="AF8" s="19">
        <f>Tabela4[[#This Row],[Comercio De Moto Peças Irmãos Guarani Ltda]]</f>
        <v>0</v>
      </c>
      <c r="AG8" s="19">
        <f>Tabela4[[#This Row],[Mauricio Luis Lunardi]]</f>
        <v>0</v>
      </c>
      <c r="AH8" s="19">
        <f>Tabela4[[#This Row],[Rosa Maria Restle Radunz]]</f>
        <v>0</v>
      </c>
      <c r="AI8" s="19">
        <f>Tabela4[[#This Row],[Ivo Amaral De Oliveira]]</f>
        <v>0</v>
      </c>
      <c r="AJ8" s="19">
        <f>Tabela4[[#This Row],[Silvio Robert Lemos Avila]]</f>
        <v>0</v>
      </c>
      <c r="AK8" s="19">
        <f>Tabela4[[#This Row],[Eldo Rost]]</f>
        <v>0</v>
      </c>
      <c r="AL8" s="19">
        <f>SUM(Tabela4[[#This Row],[Padaria Avenida - 01]:[Padaria Avenida - 02]])</f>
        <v>0</v>
      </c>
      <c r="AM8" s="19">
        <f>Tabela4[[#This Row],[Cristiano Anshau]]</f>
        <v>0</v>
      </c>
      <c r="AN8" s="19">
        <f>Tabela4[[#This Row],[Luciana Claudete Meirelles Correa]]</f>
        <v>0</v>
      </c>
      <c r="AO8" s="19">
        <f>Tabela4[[#This Row],[Marcio Jose Siqueira]]</f>
        <v>0</v>
      </c>
      <c r="AP8" s="19">
        <f>Tabela4[[#This Row],[Marcos Rogerio Kessler]]</f>
        <v>0</v>
      </c>
      <c r="AQ8" s="19">
        <f>SUM(Tabela4[[#This Row],[AABB - 01]:[AABB - 02]])</f>
        <v>0</v>
      </c>
      <c r="AR8" s="19">
        <f>SUM(Tabela4[[#This Row],[Wanda Burkard - 01]:[Wanda Burkard - 02]])</f>
        <v>0</v>
      </c>
      <c r="AS8" s="19">
        <f>Tabela4[[#This Row],[Silvio Robert Lemos Avila Me]]</f>
        <v>0</v>
      </c>
      <c r="AT8" s="19">
        <f>Tabela4[[#This Row],[Carmelo]]</f>
        <v>0</v>
      </c>
      <c r="AU8" s="19">
        <f>Tabela4[[#This Row],[Antonio Dal Forno]]</f>
        <v>0</v>
      </c>
      <c r="AV8" s="19">
        <f>Tabela4[[#This Row],[Marisane Paulus]]</f>
        <v>0</v>
      </c>
      <c r="AW8" s="19">
        <f>Tabela4[[#This Row],[Segatto Ceretta Ltda]]</f>
        <v>0</v>
      </c>
      <c r="AX8" s="19">
        <f>SUM(Tabela4[[#This Row],[APAE - 01]:[APAE - 02]])</f>
        <v>0</v>
      </c>
      <c r="AY8" s="19">
        <f>Tabela4[[#This Row],[Cássio Burin]]</f>
        <v>0</v>
      </c>
      <c r="AZ8" s="19">
        <f>Tabela4[[#This Row],[Patrick Kristoschek Da Silva]]</f>
        <v>0</v>
      </c>
      <c r="BA8" s="19">
        <f>Tabela4[[#This Row],[Silvio Robert Ávila - (Valmir)]]</f>
        <v>0</v>
      </c>
      <c r="BB8" s="19">
        <f>Tabela4[[#This Row],[Zederson Jose Della Flora]]</f>
        <v>0</v>
      </c>
      <c r="BC8" s="19">
        <f>Tabela4[[#This Row],[Carlos Walmir Larsão Rolim]]</f>
        <v>0</v>
      </c>
      <c r="BD8" s="19">
        <f>Tabela4[[#This Row],[Danieli Missio]]</f>
        <v>0</v>
      </c>
      <c r="BE8" s="19">
        <f>Tabela4[[#This Row],[José Vasconcellos]]</f>
        <v>0</v>
      </c>
      <c r="BF8" s="19">
        <f>Tabela4[[#This Row],[Linho Lev Alimentos]]</f>
        <v>0</v>
      </c>
      <c r="BG8" s="19">
        <f>Tabela4[[#This Row],[Ernani Czapla]]</f>
        <v>0</v>
      </c>
      <c r="BH8" s="19">
        <f>Tabela4[[#This Row],[Valesca Da Luz]]</f>
        <v>0</v>
      </c>
      <c r="BI8" s="19">
        <f>Tabela4[[#This Row],[Olavo Mildner]]</f>
        <v>0</v>
      </c>
      <c r="BJ8" s="19">
        <f>Tabela4[[#This Row],[Dilnei Rohled]]</f>
        <v>0</v>
      </c>
      <c r="BK8" s="19">
        <f>Tabela4[[#This Row],[Shaiana Signorini]]</f>
        <v>0</v>
      </c>
      <c r="BL8" s="19">
        <f>Tabela4[[#This Row],[Fonse Atacado]]</f>
        <v>0</v>
      </c>
      <c r="BM8" s="19">
        <f>Tabela4[[#This Row],[Comercial de Alimentos]]</f>
        <v>0</v>
      </c>
      <c r="BN8" s="19">
        <f>Tabela4[[#This Row],[Ivone Kasburg Serralheria]]</f>
        <v>0</v>
      </c>
      <c r="BO8" s="19">
        <f>Tabela4[[#This Row],[Mercado Ceretta]]</f>
        <v>0</v>
      </c>
      <c r="BP8" s="19">
        <f>Tabela4[[#This Row],[Antonio Carlos Dos Santos Pereira]]</f>
        <v>0</v>
      </c>
      <c r="BQ8" s="19">
        <f>Tabela4[[#This Row],[Volnei Lemos Avila - Me]]</f>
        <v>0</v>
      </c>
      <c r="BR8" s="19">
        <f>Tabela4[[#This Row],[Silvana Meneghini]]</f>
        <v>0</v>
      </c>
      <c r="BS8" s="19">
        <f>Tabela4[[#This Row],[Eficaz Engenharia Ltda]]</f>
        <v>0</v>
      </c>
      <c r="BT8" s="19">
        <f>SUM(Tabela4[[#Headers],[Tania Regina Schmaltz - 01]:[Tania Regina Schmaltz - 02]])</f>
        <v>0</v>
      </c>
      <c r="BU8" s="19">
        <f>Tabela4[[#This Row],[Camila Ceretta Segatto]]</f>
        <v>0</v>
      </c>
      <c r="BV8" s="19">
        <f>Tabela4[[#This Row],[Vagner Ribas Dos Santos]]</f>
        <v>0</v>
      </c>
      <c r="BW8" s="19">
        <f>Tabela4[[#This Row],[Claudio Alfredo Konrat]]</f>
        <v>0</v>
      </c>
      <c r="BX8" s="19">
        <f>Tabela4[[#This Row],[Paulo Cesar da Rosa (Residencial)]]</f>
        <v>0</v>
      </c>
      <c r="BY8" s="19">
        <f>Tabela4[[#This Row],[Paulo Cesar da Rosa (Comercial)]]</f>
        <v>0</v>
      </c>
      <c r="BZ8" s="19">
        <f>Tabela4[[#This Row],[Geselda Schirmer (Fabiano)]]</f>
        <v>0</v>
      </c>
    </row>
    <row r="9" spans="1:99" s="19" customFormat="1" x14ac:dyDescent="0.25">
      <c r="A9" s="17">
        <v>43313</v>
      </c>
      <c r="B9" s="19">
        <f>SUM(Tabela4[[#This Row],[Marlon Colovini - 01]:[Marlon Colovini - 02]])</f>
        <v>179.55</v>
      </c>
      <c r="C9" s="19">
        <f>Tabela4[[#This Row],[Mara Barichello]]</f>
        <v>52.21</v>
      </c>
      <c r="D9" s="19">
        <f>Tabela4[[#This Row],[Jandira Dutra]]</f>
        <v>104.33</v>
      </c>
      <c r="E9" s="19">
        <f>Tabela4[[#This Row],[Luiz Fernando Kruger]]</f>
        <v>153.49</v>
      </c>
      <c r="F9" s="19">
        <f>SUM(Tabela4[[#This Row],[Paulo Bohn - 01]:[Paulo Bohn - 04]])</f>
        <v>322.61</v>
      </c>
      <c r="G9" s="19">
        <f>Tabela4[[#This Row],[Analia (Clodoaldo Entre-Ijuis)]]</f>
        <v>49.96</v>
      </c>
      <c r="H9" s="19">
        <f>Tabela4[[#This Row],[Biroh]]</f>
        <v>802.1</v>
      </c>
      <c r="I9" s="19">
        <f>Tabela4[[#This Row],[Gelson Posser]]</f>
        <v>131.11000000000001</v>
      </c>
      <c r="J9" s="19">
        <f>Tabela4[[#This Row],[Supermercado Caryone]]</f>
        <v>1184.04</v>
      </c>
      <c r="K9" s="19">
        <f>Tabela4[[#This Row],[Ernani Minetto]]</f>
        <v>591.35</v>
      </c>
      <c r="L9" s="19">
        <f>Tabela4[[#This Row],[Jair Moscon]]</f>
        <v>72.290000000000006</v>
      </c>
      <c r="M9" s="19">
        <f>SUM(Tabela4[[#This Row],[Fabio Milke - 01]:[Fabio Milke - 02]])</f>
        <v>601.46</v>
      </c>
      <c r="N9" s="19">
        <f>Tabela4[[#This Row],[Piaia]]</f>
        <v>689.93</v>
      </c>
      <c r="O9" s="19">
        <f>Tabela4[[#This Row],[Osmar Veronese]]</f>
        <v>0</v>
      </c>
      <c r="P9" s="19">
        <f>Tabela4[[#This Row],[ José Luiz Moraes]]</f>
        <v>0</v>
      </c>
      <c r="Q9" s="19">
        <f>Tabela4[[#This Row],[Supermercado Cripy]]</f>
        <v>1184.04</v>
      </c>
      <c r="R9" s="19">
        <f>Tabela4[[#This Row],[Gláucio Lipski (Giruá)]]</f>
        <v>0</v>
      </c>
      <c r="S9" s="19">
        <f>Tabela4[[#This Row],[Contri]]</f>
        <v>2468.12</v>
      </c>
      <c r="T9" s="19">
        <f>Tabela4[[#This Row],[Cleci Rubi]]</f>
        <v>0</v>
      </c>
      <c r="U9" s="19">
        <f>Tabela4[[#This Row],[Betine Rost]]</f>
        <v>0</v>
      </c>
      <c r="V9" s="19">
        <f>SUM(Tabela4[[#This Row],[Robinson Fetter - 01]:[Robinson Fetter - 03]])</f>
        <v>0</v>
      </c>
      <c r="W9" s="19">
        <f>Tabela4[[#This Row],[Fabio De Moura]]</f>
        <v>0</v>
      </c>
      <c r="X9" s="19">
        <f>Tabela4[[#This Row],[Rochele Santos Moraes]]</f>
        <v>0</v>
      </c>
      <c r="Y9" s="19">
        <f>Tabela4[[#This Row],[Auto Posto Kairã]]</f>
        <v>0</v>
      </c>
      <c r="Z9" s="19">
        <f>Tabela4[[#This Row],[Erno Schiefelbain]]</f>
        <v>0</v>
      </c>
      <c r="AA9" s="19">
        <f>Tabela4[[#This Row],[José Paulo Backes]]</f>
        <v>0</v>
      </c>
      <c r="AB9" s="19">
        <f>Tabela4[[#This Row],[Gelso Tofolo]]</f>
        <v>0</v>
      </c>
      <c r="AC9" s="19">
        <f>Tabela4[[#This Row],[Diamantino]]</f>
        <v>0</v>
      </c>
      <c r="AD9" s="19">
        <f>Tabela4[[#This Row],[Mercado Bueno]]</f>
        <v>0</v>
      </c>
      <c r="AE9" s="19">
        <f>Tabela4[[#This Row],[Daniela Donadel Massalai]]</f>
        <v>0</v>
      </c>
      <c r="AF9" s="19">
        <f>Tabela4[[#This Row],[Comercio De Moto Peças Irmãos Guarani Ltda]]</f>
        <v>0</v>
      </c>
      <c r="AG9" s="19">
        <f>Tabela4[[#This Row],[Mauricio Luis Lunardi]]</f>
        <v>0</v>
      </c>
      <c r="AH9" s="19">
        <f>Tabela4[[#This Row],[Rosa Maria Restle Radunz]]</f>
        <v>0</v>
      </c>
      <c r="AI9" s="19">
        <f>Tabela4[[#This Row],[Ivo Amaral De Oliveira]]</f>
        <v>0</v>
      </c>
      <c r="AJ9" s="19">
        <f>Tabela4[[#This Row],[Silvio Robert Lemos Avila]]</f>
        <v>0</v>
      </c>
      <c r="AK9" s="19">
        <f>Tabela4[[#This Row],[Eldo Rost]]</f>
        <v>0</v>
      </c>
      <c r="AL9" s="19">
        <f>SUM(Tabela4[[#This Row],[Padaria Avenida - 01]:[Padaria Avenida - 02]])</f>
        <v>0</v>
      </c>
      <c r="AM9" s="19">
        <f>Tabela4[[#This Row],[Cristiano Anshau]]</f>
        <v>0</v>
      </c>
      <c r="AN9" s="19">
        <f>Tabela4[[#This Row],[Luciana Claudete Meirelles Correa]]</f>
        <v>0</v>
      </c>
      <c r="AO9" s="19">
        <f>Tabela4[[#This Row],[Marcio Jose Siqueira]]</f>
        <v>0</v>
      </c>
      <c r="AP9" s="19">
        <f>Tabela4[[#This Row],[Marcos Rogerio Kessler]]</f>
        <v>0</v>
      </c>
      <c r="AQ9" s="19">
        <f>SUM(Tabela4[[#This Row],[AABB - 01]:[AABB - 02]])</f>
        <v>0</v>
      </c>
      <c r="AR9" s="19">
        <f>SUM(Tabela4[[#This Row],[Wanda Burkard - 01]:[Wanda Burkard - 02]])</f>
        <v>0</v>
      </c>
      <c r="AS9" s="19">
        <f>Tabela4[[#This Row],[Silvio Robert Lemos Avila Me]]</f>
        <v>0</v>
      </c>
      <c r="AT9" s="19">
        <f>Tabela4[[#This Row],[Carmelo]]</f>
        <v>0</v>
      </c>
      <c r="AU9" s="19">
        <f>Tabela4[[#This Row],[Antonio Dal Forno]]</f>
        <v>0</v>
      </c>
      <c r="AV9" s="19">
        <f>Tabela4[[#This Row],[Marisane Paulus]]</f>
        <v>0</v>
      </c>
      <c r="AW9" s="19">
        <f>Tabela4[[#This Row],[Segatto Ceretta Ltda]]</f>
        <v>0</v>
      </c>
      <c r="AX9" s="19">
        <f>SUM(Tabela4[[#This Row],[APAE - 01]:[APAE - 02]])</f>
        <v>0</v>
      </c>
      <c r="AY9" s="19">
        <f>Tabela4[[#This Row],[Cássio Burin]]</f>
        <v>0</v>
      </c>
      <c r="AZ9" s="19">
        <f>Tabela4[[#This Row],[Patrick Kristoschek Da Silva]]</f>
        <v>0</v>
      </c>
      <c r="BA9" s="19">
        <f>Tabela4[[#This Row],[Silvio Robert Ávila - (Valmir)]]</f>
        <v>0</v>
      </c>
      <c r="BB9" s="19">
        <f>Tabela4[[#This Row],[Zederson Jose Della Flora]]</f>
        <v>0</v>
      </c>
      <c r="BC9" s="19">
        <f>Tabela4[[#This Row],[Carlos Walmir Larsão Rolim]]</f>
        <v>0</v>
      </c>
      <c r="BD9" s="19">
        <f>Tabela4[[#This Row],[Danieli Missio]]</f>
        <v>0</v>
      </c>
      <c r="BE9" s="19">
        <f>Tabela4[[#This Row],[José Vasconcellos]]</f>
        <v>0</v>
      </c>
      <c r="BF9" s="19">
        <f>Tabela4[[#This Row],[Linho Lev Alimentos]]</f>
        <v>0</v>
      </c>
      <c r="BG9" s="19">
        <f>Tabela4[[#This Row],[Ernani Czapla]]</f>
        <v>0</v>
      </c>
      <c r="BH9" s="19">
        <f>Tabela4[[#This Row],[Valesca Da Luz]]</f>
        <v>0</v>
      </c>
      <c r="BI9" s="19">
        <f>Tabela4[[#This Row],[Olavo Mildner]]</f>
        <v>0</v>
      </c>
      <c r="BJ9" s="19">
        <f>Tabela4[[#This Row],[Dilnei Rohled]]</f>
        <v>0</v>
      </c>
      <c r="BK9" s="19">
        <f>Tabela4[[#This Row],[Shaiana Signorini]]</f>
        <v>0</v>
      </c>
      <c r="BL9" s="19">
        <f>Tabela4[[#This Row],[Fonse Atacado]]</f>
        <v>0</v>
      </c>
      <c r="BM9" s="19">
        <f>Tabela4[[#This Row],[Comercial de Alimentos]]</f>
        <v>0</v>
      </c>
      <c r="BN9" s="19">
        <f>Tabela4[[#This Row],[Ivone Kasburg Serralheria]]</f>
        <v>0</v>
      </c>
      <c r="BO9" s="19">
        <f>Tabela4[[#This Row],[Mercado Ceretta]]</f>
        <v>0</v>
      </c>
      <c r="BP9" s="19">
        <f>Tabela4[[#This Row],[Antonio Carlos Dos Santos Pereira]]</f>
        <v>0</v>
      </c>
      <c r="BQ9" s="19">
        <f>Tabela4[[#This Row],[Volnei Lemos Avila - Me]]</f>
        <v>0</v>
      </c>
      <c r="BR9" s="19">
        <f>Tabela4[[#This Row],[Silvana Meneghini]]</f>
        <v>0</v>
      </c>
      <c r="BS9" s="19">
        <f>Tabela4[[#This Row],[Eficaz Engenharia Ltda]]</f>
        <v>0</v>
      </c>
      <c r="BT9" s="19">
        <f>SUM(Tabela4[[#Headers],[Tania Regina Schmaltz - 01]:[Tania Regina Schmaltz - 02]])</f>
        <v>0</v>
      </c>
      <c r="BU9" s="19">
        <f>Tabela4[[#This Row],[Camila Ceretta Segatto]]</f>
        <v>0</v>
      </c>
      <c r="BV9" s="19">
        <f>Tabela4[[#This Row],[Vagner Ribas Dos Santos]]</f>
        <v>0</v>
      </c>
      <c r="BW9" s="19">
        <f>Tabela4[[#This Row],[Claudio Alfredo Konrat]]</f>
        <v>0</v>
      </c>
      <c r="BX9" s="19">
        <f>Tabela4[[#This Row],[Paulo Cesar da Rosa (Residencial)]]</f>
        <v>0</v>
      </c>
      <c r="BY9" s="19">
        <f>Tabela4[[#This Row],[Paulo Cesar da Rosa (Comercial)]]</f>
        <v>0</v>
      </c>
      <c r="BZ9" s="19">
        <f>Tabela4[[#This Row],[Geselda Schirmer (Fabiano)]]</f>
        <v>0</v>
      </c>
    </row>
    <row r="10" spans="1:99" s="19" customFormat="1" x14ac:dyDescent="0.25">
      <c r="A10" s="17">
        <v>43344</v>
      </c>
      <c r="B10" s="19">
        <f>SUM(Tabela4[[#This Row],[Marlon Colovini - 01]:[Marlon Colovini - 02]])</f>
        <v>214.15</v>
      </c>
      <c r="C10" s="19">
        <f>Tabela4[[#This Row],[Mara Barichello]]</f>
        <v>54.44</v>
      </c>
      <c r="D10" s="19">
        <f>Tabela4[[#This Row],[Jandira Dutra]]</f>
        <v>99.83</v>
      </c>
      <c r="E10" s="19">
        <f>Tabela4[[#This Row],[Luiz Fernando Kruger]]</f>
        <v>138.19999999999999</v>
      </c>
      <c r="F10" s="19">
        <f>SUM(Tabela4[[#This Row],[Paulo Bohn - 01]:[Paulo Bohn - 04]])</f>
        <v>365.54</v>
      </c>
      <c r="G10" s="19">
        <f>Tabela4[[#This Row],[Analia (Clodoaldo Entre-Ijuis)]]</f>
        <v>49.43</v>
      </c>
      <c r="H10" s="19">
        <f>Tabela4[[#This Row],[Biroh]]</f>
        <v>757.88</v>
      </c>
      <c r="I10" s="19">
        <f>Tabela4[[#This Row],[Gelson Posser]]</f>
        <v>71.739999999999995</v>
      </c>
      <c r="J10" s="19">
        <f>Tabela4[[#This Row],[Supermercado Caryone]]</f>
        <v>533.78</v>
      </c>
      <c r="K10" s="19">
        <f>Tabela4[[#This Row],[Ernani Minetto]]</f>
        <v>415.86</v>
      </c>
      <c r="L10" s="19">
        <f>Tabela4[[#This Row],[Jair Moscon]]</f>
        <v>70.59</v>
      </c>
      <c r="M10" s="19">
        <f>SUM(Tabela4[[#This Row],[Fabio Milke - 01]:[Fabio Milke - 02]])</f>
        <v>424.90999999999997</v>
      </c>
      <c r="N10" s="19">
        <f>Tabela4[[#This Row],[Piaia]]</f>
        <v>202.81</v>
      </c>
      <c r="O10" s="19">
        <f>Tabela4[[#This Row],[Osmar Veronese]]</f>
        <v>757.78</v>
      </c>
      <c r="P10" s="19">
        <f>Tabela4[[#This Row],[ José Luiz Moraes]]</f>
        <v>0</v>
      </c>
      <c r="Q10" s="19">
        <f>Tabela4[[#This Row],[Supermercado Cripy]]</f>
        <v>533.78</v>
      </c>
      <c r="R10" s="19">
        <f>Tabela4[[#This Row],[Gláucio Lipski (Giruá)]]</f>
        <v>0</v>
      </c>
      <c r="S10" s="19">
        <f>Tabela4[[#This Row],[Contri]]</f>
        <v>1058.8599999999999</v>
      </c>
      <c r="T10" s="19">
        <f>Tabela4[[#This Row],[Cleci Rubi]]</f>
        <v>0</v>
      </c>
      <c r="U10" s="19">
        <f>Tabela4[[#This Row],[Betine Rost]]</f>
        <v>0</v>
      </c>
      <c r="V10" s="19">
        <f>SUM(Tabela4[[#This Row],[Robinson Fetter - 01]:[Robinson Fetter - 03]])</f>
        <v>0</v>
      </c>
      <c r="W10" s="19">
        <f>Tabela4[[#This Row],[Fabio De Moura]]</f>
        <v>0</v>
      </c>
      <c r="X10" s="19">
        <f>Tabela4[[#This Row],[Rochele Santos Moraes]]</f>
        <v>0</v>
      </c>
      <c r="Y10" s="19">
        <f>Tabela4[[#This Row],[Auto Posto Kairã]]</f>
        <v>0</v>
      </c>
      <c r="Z10" s="19">
        <f>Tabela4[[#This Row],[Erno Schiefelbain]]</f>
        <v>0</v>
      </c>
      <c r="AA10" s="19">
        <f>Tabela4[[#This Row],[José Paulo Backes]]</f>
        <v>0</v>
      </c>
      <c r="AB10" s="19">
        <f>Tabela4[[#This Row],[Gelso Tofolo]]</f>
        <v>0</v>
      </c>
      <c r="AC10" s="19">
        <f>Tabela4[[#This Row],[Diamantino]]</f>
        <v>0</v>
      </c>
      <c r="AD10" s="19">
        <f>Tabela4[[#This Row],[Mercado Bueno]]</f>
        <v>0</v>
      </c>
      <c r="AE10" s="19">
        <f>Tabela4[[#This Row],[Daniela Donadel Massalai]]</f>
        <v>0</v>
      </c>
      <c r="AF10" s="19">
        <f>Tabela4[[#This Row],[Comercio De Moto Peças Irmãos Guarani Ltda]]</f>
        <v>0</v>
      </c>
      <c r="AG10" s="19">
        <f>Tabela4[[#This Row],[Mauricio Luis Lunardi]]</f>
        <v>0</v>
      </c>
      <c r="AH10" s="19">
        <f>Tabela4[[#This Row],[Rosa Maria Restle Radunz]]</f>
        <v>0</v>
      </c>
      <c r="AI10" s="19">
        <f>Tabela4[[#This Row],[Ivo Amaral De Oliveira]]</f>
        <v>0</v>
      </c>
      <c r="AJ10" s="19">
        <f>Tabela4[[#This Row],[Silvio Robert Lemos Avila]]</f>
        <v>0</v>
      </c>
      <c r="AK10" s="19">
        <f>Tabela4[[#This Row],[Eldo Rost]]</f>
        <v>0</v>
      </c>
      <c r="AL10" s="19">
        <f>SUM(Tabela4[[#This Row],[Padaria Avenida - 01]:[Padaria Avenida - 02]])</f>
        <v>0</v>
      </c>
      <c r="AM10" s="19">
        <f>Tabela4[[#This Row],[Cristiano Anshau]]</f>
        <v>0</v>
      </c>
      <c r="AN10" s="19">
        <f>Tabela4[[#This Row],[Luciana Claudete Meirelles Correa]]</f>
        <v>0</v>
      </c>
      <c r="AO10" s="19">
        <f>Tabela4[[#This Row],[Marcio Jose Siqueira]]</f>
        <v>0</v>
      </c>
      <c r="AP10" s="19">
        <f>Tabela4[[#This Row],[Marcos Rogerio Kessler]]</f>
        <v>0</v>
      </c>
      <c r="AQ10" s="19">
        <f>SUM(Tabela4[[#This Row],[AABB - 01]:[AABB - 02]])</f>
        <v>0</v>
      </c>
      <c r="AR10" s="19">
        <f>SUM(Tabela4[[#This Row],[Wanda Burkard - 01]:[Wanda Burkard - 02]])</f>
        <v>0</v>
      </c>
      <c r="AS10" s="19">
        <f>Tabela4[[#This Row],[Silvio Robert Lemos Avila Me]]</f>
        <v>0</v>
      </c>
      <c r="AT10" s="19">
        <f>Tabela4[[#This Row],[Carmelo]]</f>
        <v>0</v>
      </c>
      <c r="AU10" s="19">
        <f>Tabela4[[#This Row],[Antonio Dal Forno]]</f>
        <v>0</v>
      </c>
      <c r="AV10" s="19">
        <f>Tabela4[[#This Row],[Marisane Paulus]]</f>
        <v>0</v>
      </c>
      <c r="AW10" s="19">
        <f>Tabela4[[#This Row],[Segatto Ceretta Ltda]]</f>
        <v>0</v>
      </c>
      <c r="AX10" s="19">
        <f>SUM(Tabela4[[#This Row],[APAE - 01]:[APAE - 02]])</f>
        <v>0</v>
      </c>
      <c r="AY10" s="19">
        <f>Tabela4[[#This Row],[Cássio Burin]]</f>
        <v>0</v>
      </c>
      <c r="AZ10" s="19">
        <f>Tabela4[[#This Row],[Patrick Kristoschek Da Silva]]</f>
        <v>0</v>
      </c>
      <c r="BA10" s="19">
        <f>Tabela4[[#This Row],[Silvio Robert Ávila - (Valmir)]]</f>
        <v>0</v>
      </c>
      <c r="BB10" s="19">
        <f>Tabela4[[#This Row],[Zederson Jose Della Flora]]</f>
        <v>0</v>
      </c>
      <c r="BC10" s="19">
        <f>Tabela4[[#This Row],[Carlos Walmir Larsão Rolim]]</f>
        <v>0</v>
      </c>
      <c r="BD10" s="19">
        <f>Tabela4[[#This Row],[Danieli Missio]]</f>
        <v>0</v>
      </c>
      <c r="BE10" s="19">
        <f>Tabela4[[#This Row],[José Vasconcellos]]</f>
        <v>0</v>
      </c>
      <c r="BF10" s="19">
        <f>Tabela4[[#This Row],[Linho Lev Alimentos]]</f>
        <v>0</v>
      </c>
      <c r="BG10" s="19">
        <f>Tabela4[[#This Row],[Ernani Czapla]]</f>
        <v>0</v>
      </c>
      <c r="BH10" s="19">
        <f>Tabela4[[#This Row],[Valesca Da Luz]]</f>
        <v>0</v>
      </c>
      <c r="BI10" s="19">
        <f>Tabela4[[#This Row],[Olavo Mildner]]</f>
        <v>0</v>
      </c>
      <c r="BJ10" s="19">
        <f>Tabela4[[#This Row],[Dilnei Rohled]]</f>
        <v>0</v>
      </c>
      <c r="BK10" s="19">
        <f>Tabela4[[#This Row],[Shaiana Signorini]]</f>
        <v>0</v>
      </c>
      <c r="BL10" s="19">
        <f>Tabela4[[#This Row],[Fonse Atacado]]</f>
        <v>0</v>
      </c>
      <c r="BM10" s="19">
        <f>Tabela4[[#This Row],[Comercial de Alimentos]]</f>
        <v>0</v>
      </c>
      <c r="BN10" s="19">
        <f>Tabela4[[#This Row],[Ivone Kasburg Serralheria]]</f>
        <v>0</v>
      </c>
      <c r="BO10" s="19">
        <f>Tabela4[[#This Row],[Mercado Ceretta]]</f>
        <v>0</v>
      </c>
      <c r="BP10" s="19">
        <f>Tabela4[[#This Row],[Antonio Carlos Dos Santos Pereira]]</f>
        <v>0</v>
      </c>
      <c r="BQ10" s="19">
        <f>Tabela4[[#This Row],[Volnei Lemos Avila - Me]]</f>
        <v>0</v>
      </c>
      <c r="BR10" s="19">
        <f>Tabela4[[#This Row],[Silvana Meneghini]]</f>
        <v>0</v>
      </c>
      <c r="BS10" s="19">
        <f>Tabela4[[#This Row],[Eficaz Engenharia Ltda]]</f>
        <v>0</v>
      </c>
      <c r="BT10" s="19">
        <f>SUM(Tabela4[[#Headers],[Tania Regina Schmaltz - 01]:[Tania Regina Schmaltz - 02]])</f>
        <v>0</v>
      </c>
      <c r="BU10" s="19">
        <f>Tabela4[[#This Row],[Camila Ceretta Segatto]]</f>
        <v>0</v>
      </c>
      <c r="BV10" s="19">
        <f>Tabela4[[#This Row],[Vagner Ribas Dos Santos]]</f>
        <v>0</v>
      </c>
      <c r="BW10" s="19">
        <f>Tabela4[[#This Row],[Claudio Alfredo Konrat]]</f>
        <v>0</v>
      </c>
      <c r="BX10" s="19">
        <f>Tabela4[[#This Row],[Paulo Cesar da Rosa (Residencial)]]</f>
        <v>0</v>
      </c>
      <c r="BY10" s="19">
        <f>Tabela4[[#This Row],[Paulo Cesar da Rosa (Comercial)]]</f>
        <v>0</v>
      </c>
      <c r="BZ10" s="19">
        <f>Tabela4[[#This Row],[Geselda Schirmer (Fabiano)]]</f>
        <v>0</v>
      </c>
    </row>
    <row r="11" spans="1:99" s="19" customFormat="1" x14ac:dyDescent="0.25">
      <c r="A11" s="17">
        <v>43374</v>
      </c>
      <c r="B11" s="19">
        <f>SUM(Tabela4[[#This Row],[Marlon Colovini - 01]:[Marlon Colovini - 02]])</f>
        <v>147.69999999999999</v>
      </c>
      <c r="C11" s="19">
        <f>Tabela4[[#This Row],[Mara Barichello]]</f>
        <v>51.94</v>
      </c>
      <c r="D11" s="19">
        <f>Tabela4[[#This Row],[Jandira Dutra]]</f>
        <v>90.59</v>
      </c>
      <c r="E11" s="19">
        <f>Tabela4[[#This Row],[Luiz Fernando Kruger]]</f>
        <v>85.4</v>
      </c>
      <c r="F11" s="19">
        <f>SUM(Tabela4[[#This Row],[Paulo Bohn - 01]:[Paulo Bohn - 04]])</f>
        <v>238.85</v>
      </c>
      <c r="G11" s="19">
        <f>Tabela4[[#This Row],[Analia (Clodoaldo Entre-Ijuis)]]</f>
        <v>51.96</v>
      </c>
      <c r="H11" s="19">
        <f>Tabela4[[#This Row],[Biroh]]</f>
        <v>298.63</v>
      </c>
      <c r="I11" s="19">
        <f>Tabela4[[#This Row],[Gelson Posser]]</f>
        <v>69.260000000000005</v>
      </c>
      <c r="J11" s="19">
        <f>Tabela4[[#This Row],[Supermercado Caryone]]</f>
        <v>573.61</v>
      </c>
      <c r="K11" s="19">
        <f>Tabela4[[#This Row],[Ernani Minetto]]</f>
        <v>397.77</v>
      </c>
      <c r="L11" s="19">
        <f>Tabela4[[#This Row],[Jair Moscon]]</f>
        <v>48.7</v>
      </c>
      <c r="M11" s="19">
        <f>SUM(Tabela4[[#This Row],[Fabio Milke - 01]:[Fabio Milke - 02]])</f>
        <v>400.64</v>
      </c>
      <c r="N11" s="19">
        <f>Tabela4[[#This Row],[Piaia]]</f>
        <v>624.03</v>
      </c>
      <c r="O11" s="19">
        <f>Tabela4[[#This Row],[Osmar Veronese]]</f>
        <v>207.93</v>
      </c>
      <c r="P11" s="19">
        <f>Tabela4[[#This Row],[ José Luiz Moraes]]</f>
        <v>116.35</v>
      </c>
      <c r="Q11" s="19">
        <f>Tabela4[[#This Row],[Supermercado Cripy]]</f>
        <v>573.61</v>
      </c>
      <c r="R11" s="19">
        <f>Tabela4[[#This Row],[Gláucio Lipski (Giruá)]]</f>
        <v>0</v>
      </c>
      <c r="S11" s="19">
        <f>Tabela4[[#This Row],[Contri]]</f>
        <v>909.16</v>
      </c>
      <c r="T11" s="19">
        <f>Tabela4[[#This Row],[Cleci Rubi]]</f>
        <v>0</v>
      </c>
      <c r="U11" s="19">
        <f>Tabela4[[#This Row],[Betine Rost]]</f>
        <v>0</v>
      </c>
      <c r="V11" s="19">
        <f>SUM(Tabela4[[#This Row],[Robinson Fetter - 01]:[Robinson Fetter - 03]])</f>
        <v>0</v>
      </c>
      <c r="W11" s="19">
        <f>Tabela4[[#This Row],[Fabio De Moura]]</f>
        <v>0</v>
      </c>
      <c r="X11" s="19">
        <f>Tabela4[[#This Row],[Rochele Santos Moraes]]</f>
        <v>0</v>
      </c>
      <c r="Y11" s="19">
        <f>Tabela4[[#This Row],[Auto Posto Kairã]]</f>
        <v>0</v>
      </c>
      <c r="Z11" s="19">
        <f>Tabela4[[#This Row],[Erno Schiefelbain]]</f>
        <v>0</v>
      </c>
      <c r="AA11" s="19">
        <f>Tabela4[[#This Row],[José Paulo Backes]]</f>
        <v>0</v>
      </c>
      <c r="AB11" s="19">
        <f>Tabela4[[#This Row],[Gelso Tofolo]]</f>
        <v>0</v>
      </c>
      <c r="AC11" s="19">
        <f>Tabela4[[#This Row],[Diamantino]]</f>
        <v>0</v>
      </c>
      <c r="AD11" s="19">
        <f>Tabela4[[#This Row],[Mercado Bueno]]</f>
        <v>0</v>
      </c>
      <c r="AE11" s="19">
        <f>Tabela4[[#This Row],[Daniela Donadel Massalai]]</f>
        <v>0</v>
      </c>
      <c r="AF11" s="19">
        <f>Tabela4[[#This Row],[Comercio De Moto Peças Irmãos Guarani Ltda]]</f>
        <v>0</v>
      </c>
      <c r="AG11" s="19">
        <f>Tabela4[[#This Row],[Mauricio Luis Lunardi]]</f>
        <v>0</v>
      </c>
      <c r="AH11" s="19">
        <f>Tabela4[[#This Row],[Rosa Maria Restle Radunz]]</f>
        <v>0</v>
      </c>
      <c r="AI11" s="19">
        <f>Tabela4[[#This Row],[Ivo Amaral De Oliveira]]</f>
        <v>0</v>
      </c>
      <c r="AJ11" s="19">
        <f>Tabela4[[#This Row],[Silvio Robert Lemos Avila]]</f>
        <v>0</v>
      </c>
      <c r="AK11" s="19">
        <f>Tabela4[[#This Row],[Eldo Rost]]</f>
        <v>0</v>
      </c>
      <c r="AL11" s="19">
        <f>SUM(Tabela4[[#This Row],[Padaria Avenida - 01]:[Padaria Avenida - 02]])</f>
        <v>0</v>
      </c>
      <c r="AM11" s="19">
        <f>Tabela4[[#This Row],[Cristiano Anshau]]</f>
        <v>0</v>
      </c>
      <c r="AN11" s="19">
        <f>Tabela4[[#This Row],[Luciana Claudete Meirelles Correa]]</f>
        <v>0</v>
      </c>
      <c r="AO11" s="19">
        <f>Tabela4[[#This Row],[Marcio Jose Siqueira]]</f>
        <v>0</v>
      </c>
      <c r="AP11" s="19">
        <f>Tabela4[[#This Row],[Marcos Rogerio Kessler]]</f>
        <v>0</v>
      </c>
      <c r="AQ11" s="19">
        <f>SUM(Tabela4[[#This Row],[AABB - 01]:[AABB - 02]])</f>
        <v>0</v>
      </c>
      <c r="AR11" s="19">
        <f>SUM(Tabela4[[#This Row],[Wanda Burkard - 01]:[Wanda Burkard - 02]])</f>
        <v>0</v>
      </c>
      <c r="AS11" s="19">
        <f>Tabela4[[#This Row],[Silvio Robert Lemos Avila Me]]</f>
        <v>0</v>
      </c>
      <c r="AT11" s="19">
        <f>Tabela4[[#This Row],[Carmelo]]</f>
        <v>0</v>
      </c>
      <c r="AU11" s="19">
        <f>Tabela4[[#This Row],[Antonio Dal Forno]]</f>
        <v>0</v>
      </c>
      <c r="AV11" s="19">
        <f>Tabela4[[#This Row],[Marisane Paulus]]</f>
        <v>0</v>
      </c>
      <c r="AW11" s="19">
        <f>Tabela4[[#This Row],[Segatto Ceretta Ltda]]</f>
        <v>0</v>
      </c>
      <c r="AX11" s="19">
        <f>SUM(Tabela4[[#This Row],[APAE - 01]:[APAE - 02]])</f>
        <v>0</v>
      </c>
      <c r="AY11" s="19">
        <f>Tabela4[[#This Row],[Cássio Burin]]</f>
        <v>0</v>
      </c>
      <c r="AZ11" s="19">
        <f>Tabela4[[#This Row],[Patrick Kristoschek Da Silva]]</f>
        <v>0</v>
      </c>
      <c r="BA11" s="19">
        <f>Tabela4[[#This Row],[Silvio Robert Ávila - (Valmir)]]</f>
        <v>0</v>
      </c>
      <c r="BB11" s="19">
        <f>Tabela4[[#This Row],[Zederson Jose Della Flora]]</f>
        <v>0</v>
      </c>
      <c r="BC11" s="19">
        <f>Tabela4[[#This Row],[Carlos Walmir Larsão Rolim]]</f>
        <v>0</v>
      </c>
      <c r="BD11" s="19">
        <f>Tabela4[[#This Row],[Danieli Missio]]</f>
        <v>0</v>
      </c>
      <c r="BE11" s="19">
        <f>Tabela4[[#This Row],[José Vasconcellos]]</f>
        <v>0</v>
      </c>
      <c r="BF11" s="19">
        <f>Tabela4[[#This Row],[Linho Lev Alimentos]]</f>
        <v>0</v>
      </c>
      <c r="BG11" s="19">
        <f>Tabela4[[#This Row],[Ernani Czapla]]</f>
        <v>0</v>
      </c>
      <c r="BH11" s="19">
        <f>Tabela4[[#This Row],[Valesca Da Luz]]</f>
        <v>0</v>
      </c>
      <c r="BI11" s="19">
        <f>Tabela4[[#This Row],[Olavo Mildner]]</f>
        <v>0</v>
      </c>
      <c r="BJ11" s="19">
        <f>Tabela4[[#This Row],[Dilnei Rohled]]</f>
        <v>0</v>
      </c>
      <c r="BK11" s="19">
        <f>Tabela4[[#This Row],[Shaiana Signorini]]</f>
        <v>0</v>
      </c>
      <c r="BL11" s="19">
        <f>Tabela4[[#This Row],[Fonse Atacado]]</f>
        <v>0</v>
      </c>
      <c r="BM11" s="19">
        <f>Tabela4[[#This Row],[Comercial de Alimentos]]</f>
        <v>0</v>
      </c>
      <c r="BN11" s="19">
        <f>Tabela4[[#This Row],[Ivone Kasburg Serralheria]]</f>
        <v>0</v>
      </c>
      <c r="BO11" s="19">
        <f>Tabela4[[#This Row],[Mercado Ceretta]]</f>
        <v>0</v>
      </c>
      <c r="BP11" s="19">
        <f>Tabela4[[#This Row],[Antonio Carlos Dos Santos Pereira]]</f>
        <v>0</v>
      </c>
      <c r="BQ11" s="19">
        <f>Tabela4[[#This Row],[Volnei Lemos Avila - Me]]</f>
        <v>0</v>
      </c>
      <c r="BR11" s="19">
        <f>Tabela4[[#This Row],[Silvana Meneghini]]</f>
        <v>0</v>
      </c>
      <c r="BS11" s="19">
        <f>Tabela4[[#This Row],[Eficaz Engenharia Ltda]]</f>
        <v>0</v>
      </c>
      <c r="BT11" s="19">
        <f>SUM(Tabela4[[#Headers],[Tania Regina Schmaltz - 01]:[Tania Regina Schmaltz - 02]])</f>
        <v>0</v>
      </c>
      <c r="BU11" s="19">
        <f>Tabela4[[#This Row],[Camila Ceretta Segatto]]</f>
        <v>0</v>
      </c>
      <c r="BV11" s="19">
        <f>Tabela4[[#This Row],[Vagner Ribas Dos Santos]]</f>
        <v>0</v>
      </c>
      <c r="BW11" s="19">
        <f>Tabela4[[#This Row],[Claudio Alfredo Konrat]]</f>
        <v>0</v>
      </c>
      <c r="BX11" s="19">
        <f>Tabela4[[#This Row],[Paulo Cesar da Rosa (Residencial)]]</f>
        <v>0</v>
      </c>
      <c r="BY11" s="19">
        <f>Tabela4[[#This Row],[Paulo Cesar da Rosa (Comercial)]]</f>
        <v>0</v>
      </c>
      <c r="BZ11" s="19">
        <f>Tabela4[[#This Row],[Geselda Schirmer (Fabiano)]]</f>
        <v>0</v>
      </c>
    </row>
    <row r="12" spans="1:99" s="19" customFormat="1" x14ac:dyDescent="0.25">
      <c r="A12" s="17">
        <v>43405</v>
      </c>
      <c r="B12" s="19">
        <f>SUM(Tabela4[[#This Row],[Marlon Colovini - 01]:[Marlon Colovini - 02]])</f>
        <v>142.03</v>
      </c>
      <c r="C12" s="19">
        <f>Tabela4[[#This Row],[Mara Barichello]]</f>
        <v>52.32</v>
      </c>
      <c r="D12" s="19">
        <f>Tabela4[[#This Row],[Jandira Dutra]]</f>
        <v>76.959999999999994</v>
      </c>
      <c r="E12" s="19">
        <f>Tabela4[[#This Row],[Luiz Fernando Kruger]]</f>
        <v>89.25</v>
      </c>
      <c r="F12" s="19">
        <f>SUM(Tabela4[[#This Row],[Paulo Bohn - 01]:[Paulo Bohn - 04]])</f>
        <v>283.40999999999997</v>
      </c>
      <c r="G12" s="19">
        <f>Tabela4[[#This Row],[Analia (Clodoaldo Entre-Ijuis)]]</f>
        <v>56.27</v>
      </c>
      <c r="H12" s="19">
        <f>Tabela4[[#This Row],[Biroh]]</f>
        <v>408.18</v>
      </c>
      <c r="I12" s="19">
        <f>Tabela4[[#This Row],[Gelson Posser]]</f>
        <v>80.19</v>
      </c>
      <c r="J12" s="19">
        <f>Tabela4[[#This Row],[Supermercado Caryone]]</f>
        <v>863.44</v>
      </c>
      <c r="K12" s="19">
        <f>Tabela4[[#This Row],[Ernani Minetto]]</f>
        <v>179.31</v>
      </c>
      <c r="L12" s="19">
        <f>Tabela4[[#This Row],[Jair Moscon]]</f>
        <v>98</v>
      </c>
      <c r="M12" s="19">
        <f>SUM(Tabela4[[#This Row],[Fabio Milke - 01]:[Fabio Milke - 02]])</f>
        <v>385.52000000000004</v>
      </c>
      <c r="N12" s="19">
        <f>Tabela4[[#This Row],[Piaia]]</f>
        <v>208.88</v>
      </c>
      <c r="O12" s="19">
        <f>Tabela4[[#This Row],[Osmar Veronese]]</f>
        <v>197.85</v>
      </c>
      <c r="P12" s="19">
        <f>Tabela4[[#This Row],[ José Luiz Moraes]]</f>
        <v>151.97</v>
      </c>
      <c r="Q12" s="19">
        <f>Tabela4[[#This Row],[Supermercado Cripy]]</f>
        <v>863.44</v>
      </c>
      <c r="R12" s="19">
        <f>Tabela4[[#This Row],[Gláucio Lipski (Giruá)]]</f>
        <v>157.56</v>
      </c>
      <c r="S12" s="19">
        <f>Tabela4[[#This Row],[Contri]]</f>
        <v>967.07</v>
      </c>
      <c r="T12" s="19">
        <f>Tabela4[[#This Row],[Cleci Rubi]]</f>
        <v>62.67</v>
      </c>
      <c r="U12" s="19">
        <f>Tabela4[[#This Row],[Betine Rost]]</f>
        <v>350.61</v>
      </c>
      <c r="V12" s="19">
        <f>SUM(Tabela4[[#This Row],[Robinson Fetter - 01]:[Robinson Fetter - 03]])</f>
        <v>1095.23</v>
      </c>
      <c r="W12" s="19">
        <f>Tabela4[[#This Row],[Fabio De Moura]]</f>
        <v>0</v>
      </c>
      <c r="X12" s="19">
        <f>Tabela4[[#This Row],[Rochele Santos Moraes]]</f>
        <v>0</v>
      </c>
      <c r="Y12" s="19">
        <f>Tabela4[[#This Row],[Auto Posto Kairã]]</f>
        <v>0</v>
      </c>
      <c r="Z12" s="19">
        <f>Tabela4[[#This Row],[Erno Schiefelbain]]</f>
        <v>249.48</v>
      </c>
      <c r="AA12" s="19">
        <f>Tabela4[[#This Row],[José Paulo Backes]]</f>
        <v>549.20000000000005</v>
      </c>
      <c r="AB12" s="19">
        <f>Tabela4[[#This Row],[Gelso Tofolo]]</f>
        <v>0</v>
      </c>
      <c r="AC12" s="19">
        <f>Tabela4[[#This Row],[Diamantino]]</f>
        <v>0</v>
      </c>
      <c r="AD12" s="19">
        <f>Tabela4[[#This Row],[Mercado Bueno]]</f>
        <v>0</v>
      </c>
      <c r="AE12" s="19">
        <f>Tabela4[[#This Row],[Daniela Donadel Massalai]]</f>
        <v>0</v>
      </c>
      <c r="AF12" s="19">
        <f>Tabela4[[#This Row],[Comercio De Moto Peças Irmãos Guarani Ltda]]</f>
        <v>0</v>
      </c>
      <c r="AG12" s="19">
        <f>Tabela4[[#This Row],[Mauricio Luis Lunardi]]</f>
        <v>0</v>
      </c>
      <c r="AH12" s="19">
        <f>Tabela4[[#This Row],[Rosa Maria Restle Radunz]]</f>
        <v>0</v>
      </c>
      <c r="AI12" s="19">
        <f>Tabela4[[#This Row],[Ivo Amaral De Oliveira]]</f>
        <v>0</v>
      </c>
      <c r="AJ12" s="19">
        <f>Tabela4[[#This Row],[Silvio Robert Lemos Avila]]</f>
        <v>0</v>
      </c>
      <c r="AK12" s="19">
        <f>Tabela4[[#This Row],[Eldo Rost]]</f>
        <v>0</v>
      </c>
      <c r="AL12" s="19">
        <f>SUM(Tabela4[[#This Row],[Padaria Avenida - 01]:[Padaria Avenida - 02]])</f>
        <v>0</v>
      </c>
      <c r="AM12" s="19">
        <f>Tabela4[[#This Row],[Cristiano Anshau]]</f>
        <v>0</v>
      </c>
      <c r="AN12" s="19">
        <f>Tabela4[[#This Row],[Luciana Claudete Meirelles Correa]]</f>
        <v>0</v>
      </c>
      <c r="AO12" s="19">
        <f>Tabela4[[#This Row],[Marcio Jose Siqueira]]</f>
        <v>0</v>
      </c>
      <c r="AP12" s="19">
        <f>Tabela4[[#This Row],[Marcos Rogerio Kessler]]</f>
        <v>0</v>
      </c>
      <c r="AQ12" s="19">
        <f>SUM(Tabela4[[#This Row],[AABB - 01]:[AABB - 02]])</f>
        <v>0</v>
      </c>
      <c r="AR12" s="19">
        <f>SUM(Tabela4[[#This Row],[Wanda Burkard - 01]:[Wanda Burkard - 02]])</f>
        <v>0</v>
      </c>
      <c r="AS12" s="19">
        <f>Tabela4[[#This Row],[Silvio Robert Lemos Avila Me]]</f>
        <v>0</v>
      </c>
      <c r="AT12" s="19">
        <f>Tabela4[[#This Row],[Carmelo]]</f>
        <v>0</v>
      </c>
      <c r="AU12" s="19">
        <f>Tabela4[[#This Row],[Antonio Dal Forno]]</f>
        <v>0</v>
      </c>
      <c r="AV12" s="19">
        <f>Tabela4[[#This Row],[Marisane Paulus]]</f>
        <v>0</v>
      </c>
      <c r="AW12" s="19">
        <f>Tabela4[[#This Row],[Segatto Ceretta Ltda]]</f>
        <v>0</v>
      </c>
      <c r="AX12" s="19">
        <f>SUM(Tabela4[[#This Row],[APAE - 01]:[APAE - 02]])</f>
        <v>0</v>
      </c>
      <c r="AY12" s="19">
        <f>Tabela4[[#This Row],[Cássio Burin]]</f>
        <v>0</v>
      </c>
      <c r="AZ12" s="19">
        <f>Tabela4[[#This Row],[Patrick Kristoschek Da Silva]]</f>
        <v>0</v>
      </c>
      <c r="BA12" s="19">
        <f>Tabela4[[#This Row],[Silvio Robert Ávila - (Valmir)]]</f>
        <v>0</v>
      </c>
      <c r="BB12" s="19">
        <f>Tabela4[[#This Row],[Zederson Jose Della Flora]]</f>
        <v>0</v>
      </c>
      <c r="BC12" s="19">
        <f>Tabela4[[#This Row],[Carlos Walmir Larsão Rolim]]</f>
        <v>0</v>
      </c>
      <c r="BD12" s="19">
        <f>Tabela4[[#This Row],[Danieli Missio]]</f>
        <v>0</v>
      </c>
      <c r="BE12" s="19">
        <f>Tabela4[[#This Row],[José Vasconcellos]]</f>
        <v>0</v>
      </c>
      <c r="BF12" s="19">
        <f>Tabela4[[#This Row],[Linho Lev Alimentos]]</f>
        <v>0</v>
      </c>
      <c r="BG12" s="19">
        <f>Tabela4[[#This Row],[Ernani Czapla]]</f>
        <v>0</v>
      </c>
      <c r="BH12" s="19">
        <f>Tabela4[[#This Row],[Valesca Da Luz]]</f>
        <v>0</v>
      </c>
      <c r="BI12" s="19">
        <f>Tabela4[[#This Row],[Olavo Mildner]]</f>
        <v>0</v>
      </c>
      <c r="BJ12" s="19">
        <f>Tabela4[[#This Row],[Dilnei Rohled]]</f>
        <v>0</v>
      </c>
      <c r="BK12" s="19">
        <f>Tabela4[[#This Row],[Shaiana Signorini]]</f>
        <v>0</v>
      </c>
      <c r="BL12" s="19">
        <f>Tabela4[[#This Row],[Fonse Atacado]]</f>
        <v>0</v>
      </c>
      <c r="BM12" s="19">
        <f>Tabela4[[#This Row],[Comercial de Alimentos]]</f>
        <v>0</v>
      </c>
      <c r="BN12" s="19">
        <f>Tabela4[[#This Row],[Ivone Kasburg Serralheria]]</f>
        <v>0</v>
      </c>
      <c r="BO12" s="19">
        <f>Tabela4[[#This Row],[Mercado Ceretta]]</f>
        <v>0</v>
      </c>
      <c r="BP12" s="19">
        <f>Tabela4[[#This Row],[Antonio Carlos Dos Santos Pereira]]</f>
        <v>0</v>
      </c>
      <c r="BQ12" s="19">
        <f>Tabela4[[#This Row],[Volnei Lemos Avila - Me]]</f>
        <v>0</v>
      </c>
      <c r="BR12" s="19">
        <f>Tabela4[[#This Row],[Silvana Meneghini]]</f>
        <v>0</v>
      </c>
      <c r="BS12" s="19">
        <f>Tabela4[[#This Row],[Eficaz Engenharia Ltda]]</f>
        <v>0</v>
      </c>
      <c r="BT12" s="19">
        <f>SUM(Tabela4[[#Headers],[Tania Regina Schmaltz - 01]:[Tania Regina Schmaltz - 02]])</f>
        <v>0</v>
      </c>
      <c r="BU12" s="19">
        <f>Tabela4[[#This Row],[Camila Ceretta Segatto]]</f>
        <v>0</v>
      </c>
      <c r="BV12" s="19">
        <f>Tabela4[[#This Row],[Vagner Ribas Dos Santos]]</f>
        <v>0</v>
      </c>
      <c r="BW12" s="19">
        <f>Tabela4[[#This Row],[Claudio Alfredo Konrat]]</f>
        <v>0</v>
      </c>
      <c r="BX12" s="19">
        <f>Tabela4[[#This Row],[Paulo Cesar da Rosa (Residencial)]]</f>
        <v>0</v>
      </c>
      <c r="BY12" s="19">
        <f>Tabela4[[#This Row],[Paulo Cesar da Rosa (Comercial)]]</f>
        <v>0</v>
      </c>
      <c r="BZ12" s="19">
        <f>Tabela4[[#This Row],[Geselda Schirmer (Fabiano)]]</f>
        <v>0</v>
      </c>
    </row>
    <row r="13" spans="1:99" s="19" customFormat="1" x14ac:dyDescent="0.25">
      <c r="A13" s="17">
        <v>43435</v>
      </c>
      <c r="B13" s="19">
        <f>SUM(Tabela4[[#This Row],[Marlon Colovini - 01]:[Marlon Colovini - 02]])</f>
        <v>126.94999999999999</v>
      </c>
      <c r="C13" s="19">
        <f>Tabela4[[#This Row],[Mara Barichello]]</f>
        <v>55.39</v>
      </c>
      <c r="D13" s="19">
        <f>Tabela4[[#This Row],[Jandira Dutra]]</f>
        <v>50.37</v>
      </c>
      <c r="E13" s="19">
        <f>Tabela4[[#This Row],[Luiz Fernando Kruger]]</f>
        <v>79.91</v>
      </c>
      <c r="F13" s="19">
        <f>SUM(Tabela4[[#This Row],[Paulo Bohn - 01]:[Paulo Bohn - 04]])</f>
        <v>267.55</v>
      </c>
      <c r="G13" s="19">
        <f>Tabela4[[#This Row],[Analia (Clodoaldo Entre-Ijuis)]]</f>
        <v>53.22</v>
      </c>
      <c r="H13" s="19">
        <f>Tabela4[[#This Row],[Biroh]]</f>
        <v>410.72</v>
      </c>
      <c r="I13" s="19">
        <f>Tabela4[[#This Row],[Gelson Posser]]</f>
        <v>69.34</v>
      </c>
      <c r="J13" s="19">
        <f>Tabela4[[#This Row],[Supermercado Caryone]]</f>
        <v>656.97</v>
      </c>
      <c r="K13" s="19">
        <f>Tabela4[[#This Row],[Ernani Minetto]]</f>
        <v>432.47</v>
      </c>
      <c r="L13" s="19">
        <f>Tabela4[[#This Row],[Jair Moscon]]</f>
        <v>92.05</v>
      </c>
      <c r="M13" s="19">
        <f>SUM(Tabela4[[#This Row],[Fabio Milke - 01]:[Fabio Milke - 02]])</f>
        <v>273.21000000000004</v>
      </c>
      <c r="N13" s="19">
        <f>Tabela4[[#This Row],[Piaia]]</f>
        <v>201.99</v>
      </c>
      <c r="O13" s="19">
        <f>Tabela4[[#This Row],[Osmar Veronese]]</f>
        <v>190</v>
      </c>
      <c r="P13" s="19">
        <f>Tabela4[[#This Row],[ José Luiz Moraes]]</f>
        <v>157.69</v>
      </c>
      <c r="Q13" s="19">
        <f>Tabela4[[#This Row],[Supermercado Cripy]]</f>
        <v>656.97</v>
      </c>
      <c r="R13" s="19">
        <f>Tabela4[[#This Row],[Gláucio Lipski (Giruá)]]</f>
        <v>140.59</v>
      </c>
      <c r="S13" s="19">
        <f>Tabela4[[#This Row],[Contri]]</f>
        <v>0</v>
      </c>
      <c r="T13" s="19">
        <f>Tabela4[[#This Row],[Cleci Rubi]]</f>
        <v>59.54</v>
      </c>
      <c r="U13" s="19">
        <f>Tabela4[[#This Row],[Betine Rost]]</f>
        <v>139.72</v>
      </c>
      <c r="V13" s="19">
        <f>SUM(Tabela4[[#This Row],[Robinson Fetter - 01]:[Robinson Fetter - 03]])</f>
        <v>881.77</v>
      </c>
      <c r="W13" s="19">
        <f>Tabela4[[#This Row],[Fabio De Moura]]</f>
        <v>97.45</v>
      </c>
      <c r="X13" s="19">
        <f>Tabela4[[#This Row],[Rochele Santos Moraes]]</f>
        <v>393.81</v>
      </c>
      <c r="Y13" s="19">
        <f>Tabela4[[#This Row],[Auto Posto Kairã]]</f>
        <v>1065.8</v>
      </c>
      <c r="Z13" s="19">
        <f>Tabela4[[#This Row],[Erno Schiefelbain]]</f>
        <v>30.33</v>
      </c>
      <c r="AA13" s="19">
        <f>Tabela4[[#This Row],[José Paulo Backes]]</f>
        <v>640.04999999999995</v>
      </c>
      <c r="AB13" s="19">
        <f>Tabela4[[#This Row],[Gelso Tofolo]]</f>
        <v>467.26</v>
      </c>
      <c r="AC13" s="19">
        <f>Tabela4[[#This Row],[Diamantino]]</f>
        <v>0</v>
      </c>
      <c r="AD13" s="19">
        <f>Tabela4[[#This Row],[Mercado Bueno]]</f>
        <v>0</v>
      </c>
      <c r="AE13" s="19">
        <f>Tabela4[[#This Row],[Daniela Donadel Massalai]]</f>
        <v>0</v>
      </c>
      <c r="AF13" s="19">
        <f>Tabela4[[#This Row],[Comercio De Moto Peças Irmãos Guarani Ltda]]</f>
        <v>0</v>
      </c>
      <c r="AG13" s="19">
        <f>Tabela4[[#This Row],[Mauricio Luis Lunardi]]</f>
        <v>0</v>
      </c>
      <c r="AH13" s="19">
        <f>Tabela4[[#This Row],[Rosa Maria Restle Radunz]]</f>
        <v>0</v>
      </c>
      <c r="AI13" s="19">
        <f>Tabela4[[#This Row],[Ivo Amaral De Oliveira]]</f>
        <v>0</v>
      </c>
      <c r="AJ13" s="19">
        <f>Tabela4[[#This Row],[Silvio Robert Lemos Avila]]</f>
        <v>0</v>
      </c>
      <c r="AK13" s="19">
        <f>Tabela4[[#This Row],[Eldo Rost]]</f>
        <v>0</v>
      </c>
      <c r="AL13" s="19">
        <f>SUM(Tabela4[[#This Row],[Padaria Avenida - 01]:[Padaria Avenida - 02]])</f>
        <v>0</v>
      </c>
      <c r="AM13" s="19">
        <f>Tabela4[[#This Row],[Cristiano Anshau]]</f>
        <v>0</v>
      </c>
      <c r="AN13" s="19">
        <f>Tabela4[[#This Row],[Luciana Claudete Meirelles Correa]]</f>
        <v>0</v>
      </c>
      <c r="AO13" s="19">
        <f>Tabela4[[#This Row],[Marcio Jose Siqueira]]</f>
        <v>0</v>
      </c>
      <c r="AP13" s="19">
        <f>Tabela4[[#This Row],[Marcos Rogerio Kessler]]</f>
        <v>0</v>
      </c>
      <c r="AQ13" s="19">
        <f>SUM(Tabela4[[#This Row],[AABB - 01]:[AABB - 02]])</f>
        <v>0</v>
      </c>
      <c r="AR13" s="19">
        <f>SUM(Tabela4[[#This Row],[Wanda Burkard - 01]:[Wanda Burkard - 02]])</f>
        <v>0</v>
      </c>
      <c r="AS13" s="19">
        <f>Tabela4[[#This Row],[Silvio Robert Lemos Avila Me]]</f>
        <v>0</v>
      </c>
      <c r="AT13" s="19">
        <f>Tabela4[[#This Row],[Carmelo]]</f>
        <v>0</v>
      </c>
      <c r="AU13" s="19">
        <f>Tabela4[[#This Row],[Antonio Dal Forno]]</f>
        <v>0</v>
      </c>
      <c r="AV13" s="19">
        <f>Tabela4[[#This Row],[Marisane Paulus]]</f>
        <v>0</v>
      </c>
      <c r="AW13" s="19">
        <f>Tabela4[[#This Row],[Segatto Ceretta Ltda]]</f>
        <v>0</v>
      </c>
      <c r="AX13" s="19">
        <f>SUM(Tabela4[[#This Row],[APAE - 01]:[APAE - 02]])</f>
        <v>0</v>
      </c>
      <c r="AY13" s="19">
        <f>Tabela4[[#This Row],[Cássio Burin]]</f>
        <v>62.31</v>
      </c>
      <c r="AZ13" s="19">
        <f>Tabela4[[#This Row],[Patrick Kristoschek Da Silva]]</f>
        <v>0</v>
      </c>
      <c r="BA13" s="19">
        <f>Tabela4[[#This Row],[Silvio Robert Ávila - (Valmir)]]</f>
        <v>0</v>
      </c>
      <c r="BB13" s="19">
        <f>Tabela4[[#This Row],[Zederson Jose Della Flora]]</f>
        <v>0</v>
      </c>
      <c r="BC13" s="19">
        <f>Tabela4[[#This Row],[Carlos Walmir Larsão Rolim]]</f>
        <v>0</v>
      </c>
      <c r="BD13" s="19">
        <f>Tabela4[[#This Row],[Danieli Missio]]</f>
        <v>0</v>
      </c>
      <c r="BE13" s="19">
        <f>Tabela4[[#This Row],[José Vasconcellos]]</f>
        <v>0</v>
      </c>
      <c r="BF13" s="19">
        <f>Tabela4[[#This Row],[Linho Lev Alimentos]]</f>
        <v>0</v>
      </c>
      <c r="BG13" s="19">
        <f>Tabela4[[#This Row],[Ernani Czapla]]</f>
        <v>0</v>
      </c>
      <c r="BH13" s="19">
        <f>Tabela4[[#This Row],[Valesca Da Luz]]</f>
        <v>0</v>
      </c>
      <c r="BI13" s="19">
        <f>Tabela4[[#This Row],[Olavo Mildner]]</f>
        <v>0</v>
      </c>
      <c r="BJ13" s="19">
        <f>Tabela4[[#This Row],[Dilnei Rohled]]</f>
        <v>0</v>
      </c>
      <c r="BK13" s="19">
        <f>Tabela4[[#This Row],[Shaiana Signorini]]</f>
        <v>0</v>
      </c>
      <c r="BL13" s="19">
        <f>Tabela4[[#This Row],[Fonse Atacado]]</f>
        <v>0</v>
      </c>
      <c r="BM13" s="19">
        <f>Tabela4[[#This Row],[Comercial de Alimentos]]</f>
        <v>0</v>
      </c>
      <c r="BN13" s="19">
        <f>Tabela4[[#This Row],[Ivone Kasburg Serralheria]]</f>
        <v>0</v>
      </c>
      <c r="BO13" s="19">
        <f>Tabela4[[#This Row],[Mercado Ceretta]]</f>
        <v>0</v>
      </c>
      <c r="BP13" s="19">
        <f>Tabela4[[#This Row],[Antonio Carlos Dos Santos Pereira]]</f>
        <v>0</v>
      </c>
      <c r="BQ13" s="19">
        <f>Tabela4[[#This Row],[Volnei Lemos Avila - Me]]</f>
        <v>0</v>
      </c>
      <c r="BR13" s="19">
        <f>Tabela4[[#This Row],[Silvana Meneghini]]</f>
        <v>0</v>
      </c>
      <c r="BS13" s="19">
        <f>Tabela4[[#This Row],[Eficaz Engenharia Ltda]]</f>
        <v>0</v>
      </c>
      <c r="BT13" s="19">
        <f>SUM(Tabela4[[#Headers],[Tania Regina Schmaltz - 01]:[Tania Regina Schmaltz - 02]])</f>
        <v>0</v>
      </c>
      <c r="BU13" s="19">
        <f>Tabela4[[#This Row],[Camila Ceretta Segatto]]</f>
        <v>0</v>
      </c>
      <c r="BV13" s="19">
        <f>Tabela4[[#This Row],[Vagner Ribas Dos Santos]]</f>
        <v>0</v>
      </c>
      <c r="BW13" s="19">
        <f>Tabela4[[#This Row],[Claudio Alfredo Konrat]]</f>
        <v>0</v>
      </c>
      <c r="BX13" s="19">
        <f>Tabela4[[#This Row],[Paulo Cesar da Rosa (Residencial)]]</f>
        <v>0</v>
      </c>
      <c r="BY13" s="19">
        <f>Tabela4[[#This Row],[Paulo Cesar da Rosa (Comercial)]]</f>
        <v>0</v>
      </c>
      <c r="BZ13" s="19">
        <f>Tabela4[[#This Row],[Geselda Schirmer (Fabiano)]]</f>
        <v>0</v>
      </c>
    </row>
    <row r="14" spans="1:99" s="19" customFormat="1" x14ac:dyDescent="0.25">
      <c r="A14" s="17">
        <v>43466</v>
      </c>
      <c r="B14" s="19">
        <f>SUM(Tabela4[[#This Row],[Marlon Colovini - 01]:[Marlon Colovini - 02]])</f>
        <v>181.28</v>
      </c>
      <c r="C14" s="19">
        <f>Tabela4[[#This Row],[Mara Barichello]]</f>
        <v>247.76</v>
      </c>
      <c r="D14" s="19">
        <f>Tabela4[[#This Row],[Jandira Dutra]]</f>
        <v>107.67</v>
      </c>
      <c r="E14" s="19">
        <f>Tabela4[[#This Row],[Luiz Fernando Kruger]]</f>
        <v>155.28</v>
      </c>
      <c r="F14" s="19">
        <f>SUM(Tabela4[[#This Row],[Paulo Bohn - 01]:[Paulo Bohn - 04]])</f>
        <v>384.56</v>
      </c>
      <c r="G14" s="19">
        <f>Tabela4[[#This Row],[Analia (Clodoaldo Entre-Ijuis)]]</f>
        <v>98.14</v>
      </c>
      <c r="H14" s="19">
        <f>Tabela4[[#This Row],[Biroh]]</f>
        <v>452.68</v>
      </c>
      <c r="I14" s="19">
        <f>Tabela4[[#This Row],[Gelson Posser]]</f>
        <v>170.65</v>
      </c>
      <c r="J14" s="19">
        <f>Tabela4[[#This Row],[Supermercado Caryone]]</f>
        <v>515.54999999999995</v>
      </c>
      <c r="K14" s="19">
        <f>Tabela4[[#This Row],[Ernani Minetto]]</f>
        <v>430.79</v>
      </c>
      <c r="L14" s="19">
        <f>Tabela4[[#This Row],[Jair Moscon]]</f>
        <v>135.66999999999999</v>
      </c>
      <c r="M14" s="19">
        <f>SUM(Tabela4[[#This Row],[Fabio Milke - 01]:[Fabio Milke - 02]])</f>
        <v>516.98</v>
      </c>
      <c r="N14" s="19">
        <f>Tabela4[[#This Row],[Piaia]]</f>
        <v>201.17</v>
      </c>
      <c r="O14" s="19">
        <f>Tabela4[[#This Row],[Osmar Veronese]]</f>
        <v>186.46</v>
      </c>
      <c r="P14" s="19">
        <f>Tabela4[[#This Row],[ José Luiz Moraes]]</f>
        <v>221.24</v>
      </c>
      <c r="Q14" s="19">
        <f>Tabela4[[#This Row],[Supermercado Cripy]]</f>
        <v>515.54999999999995</v>
      </c>
      <c r="R14" s="19">
        <f>Tabela4[[#This Row],[Gláucio Lipski (Giruá)]]</f>
        <v>167.38</v>
      </c>
      <c r="S14" s="19">
        <f>Tabela4[[#This Row],[Contri]]</f>
        <v>955.92</v>
      </c>
      <c r="T14" s="19">
        <f>Tabela4[[#This Row],[Cleci Rubi]]</f>
        <v>60.46</v>
      </c>
      <c r="U14" s="19">
        <f>Tabela4[[#This Row],[Betine Rost]]</f>
        <v>138.03</v>
      </c>
      <c r="V14" s="19">
        <f>SUM(Tabela4[[#This Row],[Robinson Fetter - 01]:[Robinson Fetter - 03]])</f>
        <v>303.12</v>
      </c>
      <c r="W14" s="19">
        <f>Tabela4[[#This Row],[Fabio De Moura]]</f>
        <v>118.86</v>
      </c>
      <c r="X14" s="19">
        <f>Tabela4[[#This Row],[Rochele Santos Moraes]]</f>
        <v>147.18</v>
      </c>
      <c r="Y14" s="19">
        <f>Tabela4[[#This Row],[Auto Posto Kairã]]</f>
        <v>348.58</v>
      </c>
      <c r="Z14" s="19">
        <f>Tabela4[[#This Row],[Erno Schiefelbain]]</f>
        <v>27.19</v>
      </c>
      <c r="AA14" s="19">
        <f>Tabela4[[#This Row],[José Paulo Backes]]</f>
        <v>64.17</v>
      </c>
      <c r="AB14" s="19">
        <f>Tabela4[[#This Row],[Gelso Tofolo]]</f>
        <v>485.4</v>
      </c>
      <c r="AC14" s="19">
        <f>Tabela4[[#This Row],[Diamantino]]</f>
        <v>0</v>
      </c>
      <c r="AD14" s="19">
        <f>Tabela4[[#This Row],[Mercado Bueno]]</f>
        <v>4547.55</v>
      </c>
      <c r="AE14" s="19">
        <f>Tabela4[[#This Row],[Daniela Donadel Massalai]]</f>
        <v>0</v>
      </c>
      <c r="AF14" s="19">
        <f>Tabela4[[#This Row],[Comercio De Moto Peças Irmãos Guarani Ltda]]</f>
        <v>0</v>
      </c>
      <c r="AG14" s="19">
        <f>Tabela4[[#This Row],[Mauricio Luis Lunardi]]</f>
        <v>0</v>
      </c>
      <c r="AH14" s="19">
        <f>Tabela4[[#This Row],[Rosa Maria Restle Radunz]]</f>
        <v>0</v>
      </c>
      <c r="AI14" s="19">
        <f>Tabela4[[#This Row],[Ivo Amaral De Oliveira]]</f>
        <v>0</v>
      </c>
      <c r="AJ14" s="19">
        <f>Tabela4[[#This Row],[Silvio Robert Lemos Avila]]</f>
        <v>0</v>
      </c>
      <c r="AK14" s="19">
        <f>Tabela4[[#This Row],[Eldo Rost]]</f>
        <v>0</v>
      </c>
      <c r="AL14" s="19">
        <f>SUM(Tabela4[[#This Row],[Padaria Avenida - 01]:[Padaria Avenida - 02]])</f>
        <v>0</v>
      </c>
      <c r="AM14" s="19">
        <f>Tabela4[[#This Row],[Cristiano Anshau]]</f>
        <v>0</v>
      </c>
      <c r="AN14" s="19">
        <f>Tabela4[[#This Row],[Luciana Claudete Meirelles Correa]]</f>
        <v>0</v>
      </c>
      <c r="AO14" s="19">
        <f>Tabela4[[#This Row],[Marcio Jose Siqueira]]</f>
        <v>0</v>
      </c>
      <c r="AP14" s="19">
        <f>Tabela4[[#This Row],[Marcos Rogerio Kessler]]</f>
        <v>0</v>
      </c>
      <c r="AQ14" s="19">
        <f>SUM(Tabela4[[#This Row],[AABB - 01]:[AABB - 02]])</f>
        <v>0</v>
      </c>
      <c r="AR14" s="19">
        <f>SUM(Tabela4[[#This Row],[Wanda Burkard - 01]:[Wanda Burkard - 02]])</f>
        <v>0</v>
      </c>
      <c r="AS14" s="19">
        <f>Tabela4[[#This Row],[Silvio Robert Lemos Avila Me]]</f>
        <v>0</v>
      </c>
      <c r="AT14" s="19">
        <f>Tabela4[[#This Row],[Carmelo]]</f>
        <v>0</v>
      </c>
      <c r="AU14" s="19">
        <f>Tabela4[[#This Row],[Antonio Dal Forno]]</f>
        <v>0</v>
      </c>
      <c r="AV14" s="19">
        <f>Tabela4[[#This Row],[Marisane Paulus]]</f>
        <v>0</v>
      </c>
      <c r="AW14" s="19">
        <f>Tabela4[[#This Row],[Segatto Ceretta Ltda]]</f>
        <v>0</v>
      </c>
      <c r="AX14" s="19">
        <f>SUM(Tabela4[[#This Row],[APAE - 01]:[APAE - 02]])</f>
        <v>0</v>
      </c>
      <c r="AY14" s="19">
        <f>Tabela4[[#This Row],[Cássio Burin]]</f>
        <v>161.46</v>
      </c>
      <c r="AZ14" s="19">
        <f>Tabela4[[#This Row],[Patrick Kristoschek Da Silva]]</f>
        <v>0</v>
      </c>
      <c r="BA14" s="19">
        <f>Tabela4[[#This Row],[Silvio Robert Ávila - (Valmir)]]</f>
        <v>0</v>
      </c>
      <c r="BB14" s="19">
        <f>Tabela4[[#This Row],[Zederson Jose Della Flora]]</f>
        <v>0</v>
      </c>
      <c r="BC14" s="19">
        <f>Tabela4[[#This Row],[Carlos Walmir Larsão Rolim]]</f>
        <v>0</v>
      </c>
      <c r="BD14" s="19">
        <f>Tabela4[[#This Row],[Danieli Missio]]</f>
        <v>0</v>
      </c>
      <c r="BE14" s="19">
        <f>Tabela4[[#This Row],[José Vasconcellos]]</f>
        <v>0</v>
      </c>
      <c r="BF14" s="19">
        <f>Tabela4[[#This Row],[Linho Lev Alimentos]]</f>
        <v>0</v>
      </c>
      <c r="BG14" s="19">
        <f>Tabela4[[#This Row],[Ernani Czapla]]</f>
        <v>0</v>
      </c>
      <c r="BH14" s="19">
        <f>Tabela4[[#This Row],[Valesca Da Luz]]</f>
        <v>0</v>
      </c>
      <c r="BI14" s="19">
        <f>Tabela4[[#This Row],[Olavo Mildner]]</f>
        <v>0</v>
      </c>
      <c r="BJ14" s="19">
        <f>Tabela4[[#This Row],[Dilnei Rohled]]</f>
        <v>0</v>
      </c>
      <c r="BK14" s="19">
        <f>Tabela4[[#This Row],[Shaiana Signorini]]</f>
        <v>0</v>
      </c>
      <c r="BL14" s="19">
        <f>Tabela4[[#This Row],[Fonse Atacado]]</f>
        <v>0</v>
      </c>
      <c r="BM14" s="19">
        <f>Tabela4[[#This Row],[Comercial de Alimentos]]</f>
        <v>0</v>
      </c>
      <c r="BN14" s="19">
        <f>Tabela4[[#This Row],[Ivone Kasburg Serralheria]]</f>
        <v>0</v>
      </c>
      <c r="BO14" s="19">
        <f>Tabela4[[#This Row],[Mercado Ceretta]]</f>
        <v>0</v>
      </c>
      <c r="BP14" s="19">
        <f>Tabela4[[#This Row],[Antonio Carlos Dos Santos Pereira]]</f>
        <v>0</v>
      </c>
      <c r="BQ14" s="19">
        <f>Tabela4[[#This Row],[Volnei Lemos Avila - Me]]</f>
        <v>0</v>
      </c>
      <c r="BR14" s="19">
        <f>Tabela4[[#This Row],[Silvana Meneghini]]</f>
        <v>0</v>
      </c>
      <c r="BS14" s="19">
        <f>Tabela4[[#This Row],[Eficaz Engenharia Ltda]]</f>
        <v>0</v>
      </c>
      <c r="BT14" s="19">
        <f>SUM(Tabela4[[#Headers],[Tania Regina Schmaltz - 01]:[Tania Regina Schmaltz - 02]])</f>
        <v>0</v>
      </c>
      <c r="BU14" s="19">
        <f>Tabela4[[#This Row],[Camila Ceretta Segatto]]</f>
        <v>0</v>
      </c>
      <c r="BV14" s="19">
        <f>Tabela4[[#This Row],[Vagner Ribas Dos Santos]]</f>
        <v>0</v>
      </c>
      <c r="BW14" s="19">
        <f>Tabela4[[#This Row],[Claudio Alfredo Konrat]]</f>
        <v>0</v>
      </c>
      <c r="BX14" s="19">
        <f>Tabela4[[#This Row],[Paulo Cesar da Rosa (Residencial)]]</f>
        <v>0</v>
      </c>
      <c r="BY14" s="19">
        <f>Tabela4[[#This Row],[Paulo Cesar da Rosa (Comercial)]]</f>
        <v>0</v>
      </c>
      <c r="BZ14" s="19">
        <f>Tabela4[[#This Row],[Geselda Schirmer (Fabiano)]]</f>
        <v>0</v>
      </c>
    </row>
    <row r="15" spans="1:99" s="19" customFormat="1" x14ac:dyDescent="0.25">
      <c r="A15" s="17">
        <v>43497</v>
      </c>
      <c r="B15" s="19">
        <f>SUM(Tabela4[[#This Row],[Marlon Colovini - 01]:[Marlon Colovini - 02]])</f>
        <v>187.48</v>
      </c>
      <c r="C15" s="19">
        <f>Tabela4[[#This Row],[Mara Barichello]]</f>
        <v>136.76</v>
      </c>
      <c r="D15" s="19">
        <f>Tabela4[[#This Row],[Jandira Dutra]]</f>
        <v>103.1</v>
      </c>
      <c r="E15" s="19">
        <f>Tabela4[[#This Row],[Luiz Fernando Kruger]]</f>
        <v>175.43</v>
      </c>
      <c r="F15" s="19">
        <f>SUM(Tabela4[[#This Row],[Paulo Bohn - 01]:[Paulo Bohn - 04]])</f>
        <v>531.5</v>
      </c>
      <c r="G15" s="19">
        <f>Tabela4[[#This Row],[Analia (Clodoaldo Entre-Ijuis)]]</f>
        <v>197.12</v>
      </c>
      <c r="H15" s="19">
        <f>Tabela4[[#This Row],[Biroh]]</f>
        <v>1043.33</v>
      </c>
      <c r="I15" s="19">
        <f>Tabela4[[#This Row],[Gelson Posser]]</f>
        <v>232.67</v>
      </c>
      <c r="J15" s="19">
        <f>Tabela4[[#This Row],[Supermercado Caryone]]</f>
        <v>3099.95</v>
      </c>
      <c r="K15" s="19">
        <f>Tabela4[[#This Row],[Ernani Minetto]]</f>
        <v>308.20999999999998</v>
      </c>
      <c r="L15" s="19">
        <f>Tabela4[[#This Row],[Jair Moscon]]</f>
        <v>168.67</v>
      </c>
      <c r="M15" s="19">
        <f>SUM(Tabela4[[#This Row],[Fabio Milke - 01]:[Fabio Milke - 02]])</f>
        <v>490.33000000000004</v>
      </c>
      <c r="N15" s="19">
        <f>Tabela4[[#This Row],[Piaia]]</f>
        <v>289.08</v>
      </c>
      <c r="O15" s="19">
        <f>Tabela4[[#This Row],[Osmar Veronese]]</f>
        <v>160.79</v>
      </c>
      <c r="P15" s="19">
        <f>Tabela4[[#This Row],[ José Luiz Moraes]]</f>
        <v>191.48</v>
      </c>
      <c r="Q15" s="19">
        <f>Tabela4[[#This Row],[Supermercado Cripy]]</f>
        <v>3099.95</v>
      </c>
      <c r="R15" s="19">
        <f>Tabela4[[#This Row],[Gláucio Lipski (Giruá)]]</f>
        <v>165.51</v>
      </c>
      <c r="S15" s="19">
        <f>Tabela4[[#This Row],[Contri]]</f>
        <v>869.77</v>
      </c>
      <c r="T15" s="19">
        <f>Tabela4[[#This Row],[Cleci Rubi]]</f>
        <v>59.43</v>
      </c>
      <c r="U15" s="19">
        <f>Tabela4[[#This Row],[Betine Rost]]</f>
        <v>142.85</v>
      </c>
      <c r="V15" s="19">
        <f>SUM(Tabela4[[#This Row],[Robinson Fetter - 01]:[Robinson Fetter - 03]])</f>
        <v>438.9</v>
      </c>
      <c r="W15" s="19">
        <f>Tabela4[[#This Row],[Fabio De Moura]]</f>
        <v>140.13</v>
      </c>
      <c r="X15" s="19">
        <f>Tabela4[[#This Row],[Rochele Santos Moraes]]</f>
        <v>130.77000000000001</v>
      </c>
      <c r="Y15" s="19">
        <f>Tabela4[[#This Row],[Auto Posto Kairã]]</f>
        <v>368.66</v>
      </c>
      <c r="Z15" s="19">
        <f>Tabela4[[#This Row],[Erno Schiefelbain]]</f>
        <v>25.68</v>
      </c>
      <c r="AA15" s="19">
        <f>Tabela4[[#This Row],[José Paulo Backes]]</f>
        <v>46.85</v>
      </c>
      <c r="AB15" s="19">
        <f>Tabela4[[#This Row],[Gelso Tofolo]]</f>
        <v>478.59</v>
      </c>
      <c r="AC15" s="19">
        <f>Tabela4[[#This Row],[Diamantino]]</f>
        <v>471.55</v>
      </c>
      <c r="AD15" s="19">
        <f>Tabela4[[#This Row],[Mercado Bueno]]</f>
        <v>4271.25</v>
      </c>
      <c r="AE15" s="19">
        <f>Tabela4[[#This Row],[Daniela Donadel Massalai]]</f>
        <v>0</v>
      </c>
      <c r="AF15" s="19">
        <f>Tabela4[[#This Row],[Comercio De Moto Peças Irmãos Guarani Ltda]]</f>
        <v>0</v>
      </c>
      <c r="AG15" s="19">
        <f>Tabela4[[#This Row],[Mauricio Luis Lunardi]]</f>
        <v>0</v>
      </c>
      <c r="AH15" s="19">
        <f>Tabela4[[#This Row],[Rosa Maria Restle Radunz]]</f>
        <v>0</v>
      </c>
      <c r="AI15" s="19">
        <f>Tabela4[[#This Row],[Ivo Amaral De Oliveira]]</f>
        <v>0</v>
      </c>
      <c r="AJ15" s="19">
        <f>Tabela4[[#This Row],[Silvio Robert Lemos Avila]]</f>
        <v>0</v>
      </c>
      <c r="AK15" s="19">
        <f>Tabela4[[#This Row],[Eldo Rost]]</f>
        <v>0</v>
      </c>
      <c r="AL15" s="19">
        <f>SUM(Tabela4[[#This Row],[Padaria Avenida - 01]:[Padaria Avenida - 02]])</f>
        <v>0</v>
      </c>
      <c r="AM15" s="19">
        <f>Tabela4[[#This Row],[Cristiano Anshau]]</f>
        <v>0</v>
      </c>
      <c r="AN15" s="19">
        <f>Tabela4[[#This Row],[Luciana Claudete Meirelles Correa]]</f>
        <v>0</v>
      </c>
      <c r="AO15" s="19">
        <f>Tabela4[[#This Row],[Marcio Jose Siqueira]]</f>
        <v>0</v>
      </c>
      <c r="AP15" s="19">
        <f>Tabela4[[#This Row],[Marcos Rogerio Kessler]]</f>
        <v>0</v>
      </c>
      <c r="AQ15" s="19">
        <f>SUM(Tabela4[[#This Row],[AABB - 01]:[AABB - 02]])</f>
        <v>0</v>
      </c>
      <c r="AR15" s="19">
        <f>SUM(Tabela4[[#This Row],[Wanda Burkard - 01]:[Wanda Burkard - 02]])</f>
        <v>0</v>
      </c>
      <c r="AS15" s="19">
        <f>Tabela4[[#This Row],[Silvio Robert Lemos Avila Me]]</f>
        <v>0</v>
      </c>
      <c r="AT15" s="19">
        <f>Tabela4[[#This Row],[Carmelo]]</f>
        <v>0</v>
      </c>
      <c r="AU15" s="19">
        <f>Tabela4[[#This Row],[Antonio Dal Forno]]</f>
        <v>0</v>
      </c>
      <c r="AV15" s="19">
        <f>Tabela4[[#This Row],[Marisane Paulus]]</f>
        <v>0</v>
      </c>
      <c r="AW15" s="19">
        <f>Tabela4[[#This Row],[Segatto Ceretta Ltda]]</f>
        <v>0</v>
      </c>
      <c r="AX15" s="19">
        <f>SUM(Tabela4[[#This Row],[APAE - 01]:[APAE - 02]])</f>
        <v>0</v>
      </c>
      <c r="AY15" s="19">
        <f>Tabela4[[#This Row],[Cássio Burin]]</f>
        <v>80.59</v>
      </c>
      <c r="AZ15" s="19">
        <f>Tabela4[[#This Row],[Patrick Kristoschek Da Silva]]</f>
        <v>0</v>
      </c>
      <c r="BA15" s="19">
        <f>Tabela4[[#This Row],[Silvio Robert Ávila - (Valmir)]]</f>
        <v>0</v>
      </c>
      <c r="BB15" s="19">
        <f>Tabela4[[#This Row],[Zederson Jose Della Flora]]</f>
        <v>0</v>
      </c>
      <c r="BC15" s="19">
        <f>Tabela4[[#This Row],[Carlos Walmir Larsão Rolim]]</f>
        <v>0</v>
      </c>
      <c r="BD15" s="19">
        <f>Tabela4[[#This Row],[Danieli Missio]]</f>
        <v>0</v>
      </c>
      <c r="BE15" s="19">
        <f>Tabela4[[#This Row],[José Vasconcellos]]</f>
        <v>0</v>
      </c>
      <c r="BF15" s="19">
        <f>Tabela4[[#This Row],[Linho Lev Alimentos]]</f>
        <v>0</v>
      </c>
      <c r="BG15" s="19">
        <f>Tabela4[[#This Row],[Ernani Czapla]]</f>
        <v>0</v>
      </c>
      <c r="BH15" s="19">
        <f>Tabela4[[#This Row],[Valesca Da Luz]]</f>
        <v>0</v>
      </c>
      <c r="BI15" s="19">
        <f>Tabela4[[#This Row],[Olavo Mildner]]</f>
        <v>0</v>
      </c>
      <c r="BJ15" s="19">
        <f>Tabela4[[#This Row],[Dilnei Rohled]]</f>
        <v>0</v>
      </c>
      <c r="BK15" s="19">
        <f>Tabela4[[#This Row],[Shaiana Signorini]]</f>
        <v>0</v>
      </c>
      <c r="BL15" s="19">
        <f>Tabela4[[#This Row],[Fonse Atacado]]</f>
        <v>0</v>
      </c>
      <c r="BM15" s="19">
        <f>Tabela4[[#This Row],[Comercial de Alimentos]]</f>
        <v>0</v>
      </c>
      <c r="BN15" s="19">
        <f>Tabela4[[#This Row],[Ivone Kasburg Serralheria]]</f>
        <v>0</v>
      </c>
      <c r="BO15" s="19">
        <f>Tabela4[[#This Row],[Mercado Ceretta]]</f>
        <v>0</v>
      </c>
      <c r="BP15" s="19">
        <f>Tabela4[[#This Row],[Antonio Carlos Dos Santos Pereira]]</f>
        <v>0</v>
      </c>
      <c r="BQ15" s="19">
        <f>Tabela4[[#This Row],[Volnei Lemos Avila - Me]]</f>
        <v>0</v>
      </c>
      <c r="BR15" s="19">
        <f>Tabela4[[#This Row],[Silvana Meneghini]]</f>
        <v>0</v>
      </c>
      <c r="BS15" s="19">
        <f>Tabela4[[#This Row],[Eficaz Engenharia Ltda]]</f>
        <v>0</v>
      </c>
      <c r="BT15" s="19">
        <f>SUM(Tabela4[[#Headers],[Tania Regina Schmaltz - 01]:[Tania Regina Schmaltz - 02]])</f>
        <v>0</v>
      </c>
      <c r="BU15" s="19">
        <f>Tabela4[[#This Row],[Camila Ceretta Segatto]]</f>
        <v>0</v>
      </c>
      <c r="BV15" s="19">
        <f>Tabela4[[#This Row],[Vagner Ribas Dos Santos]]</f>
        <v>0</v>
      </c>
      <c r="BW15" s="19">
        <f>Tabela4[[#This Row],[Claudio Alfredo Konrat]]</f>
        <v>0</v>
      </c>
      <c r="BX15" s="19">
        <f>Tabela4[[#This Row],[Paulo Cesar da Rosa (Residencial)]]</f>
        <v>0</v>
      </c>
      <c r="BY15" s="19">
        <f>Tabela4[[#This Row],[Paulo Cesar da Rosa (Comercial)]]</f>
        <v>0</v>
      </c>
      <c r="BZ15" s="19">
        <f>Tabela4[[#This Row],[Geselda Schirmer (Fabiano)]]</f>
        <v>0</v>
      </c>
    </row>
    <row r="16" spans="1:99" s="19" customFormat="1" x14ac:dyDescent="0.25">
      <c r="A16" s="17">
        <v>43525</v>
      </c>
      <c r="B16" s="19">
        <f>SUM(Tabela4[[#This Row],[Marlon Colovini - 01]:[Marlon Colovini - 02]])</f>
        <v>127.2</v>
      </c>
      <c r="C16" s="19">
        <f>Tabela4[[#This Row],[Mara Barichello]]</f>
        <v>0</v>
      </c>
      <c r="D16" s="19">
        <f>Tabela4[[#This Row],[Jandira Dutra]]</f>
        <v>92.15</v>
      </c>
      <c r="E16" s="19">
        <f>Tabela4[[#This Row],[Luiz Fernando Kruger]]</f>
        <v>91.09</v>
      </c>
      <c r="F16" s="19">
        <f>SUM(Tabela4[[#This Row],[Paulo Bohn - 01]:[Paulo Bohn - 04]])</f>
        <v>368.19</v>
      </c>
      <c r="G16" s="19">
        <f>Tabela4[[#This Row],[Analia (Clodoaldo Entre-Ijuis)]]</f>
        <v>56.54</v>
      </c>
      <c r="H16" s="19">
        <f>Tabela4[[#This Row],[Biroh]]</f>
        <v>689.51</v>
      </c>
      <c r="I16" s="19">
        <f>Tabela4[[#This Row],[Gelson Posser]]</f>
        <v>66.31</v>
      </c>
      <c r="J16" s="19">
        <f>Tabela4[[#This Row],[Supermercado Caryone]]</f>
        <v>1541.27</v>
      </c>
      <c r="K16" s="19">
        <f>Tabela4[[#This Row],[Ernani Minetto]]</f>
        <v>331.34</v>
      </c>
      <c r="L16" s="19">
        <f>Tabela4[[#This Row],[Jair Moscon]]</f>
        <v>169.87</v>
      </c>
      <c r="M16" s="19">
        <f>SUM(Tabela4[[#This Row],[Fabio Milke - 01]:[Fabio Milke - 02]])</f>
        <v>429.46999999999997</v>
      </c>
      <c r="N16" s="19">
        <f>Tabela4[[#This Row],[Piaia]]</f>
        <v>839.73</v>
      </c>
      <c r="O16" s="19">
        <f>Tabela4[[#This Row],[Osmar Veronese]]</f>
        <v>205.66</v>
      </c>
      <c r="P16" s="19">
        <f>Tabela4[[#This Row],[ José Luiz Moraes]]</f>
        <v>134.91</v>
      </c>
      <c r="Q16" s="19">
        <f>Tabela4[[#This Row],[Supermercado Cripy]]</f>
        <v>1541.27</v>
      </c>
      <c r="R16" s="19">
        <f>Tabela4[[#This Row],[Gláucio Lipski (Giruá)]]</f>
        <v>147.76</v>
      </c>
      <c r="S16" s="19">
        <f>Tabela4[[#This Row],[Contri]]</f>
        <v>962.03</v>
      </c>
      <c r="T16" s="19">
        <f>Tabela4[[#This Row],[Cleci Rubi]]</f>
        <v>63.38</v>
      </c>
      <c r="U16" s="19">
        <f>Tabela4[[#This Row],[Betine Rost]]</f>
        <v>137.61000000000001</v>
      </c>
      <c r="V16" s="19">
        <f>SUM(Tabela4[[#This Row],[Robinson Fetter - 01]:[Robinson Fetter - 03]])</f>
        <v>209.13</v>
      </c>
      <c r="W16" s="19">
        <f>Tabela4[[#This Row],[Fabio De Moura]]</f>
        <v>132.35</v>
      </c>
      <c r="X16" s="19">
        <f>Tabela4[[#This Row],[Rochele Santos Moraes]]</f>
        <v>155</v>
      </c>
      <c r="Y16" s="19">
        <f>Tabela4[[#This Row],[Auto Posto Kairã]]</f>
        <v>335.2</v>
      </c>
      <c r="Z16" s="19">
        <f>Tabela4[[#This Row],[Erno Schiefelbain]]</f>
        <v>25.44</v>
      </c>
      <c r="AA16" s="19">
        <f>Tabela4[[#This Row],[José Paulo Backes]]</f>
        <v>60.13</v>
      </c>
      <c r="AB16" s="19">
        <f>Tabela4[[#This Row],[Gelso Tofolo]]</f>
        <v>510.46</v>
      </c>
      <c r="AC16" s="19">
        <f>Tabela4[[#This Row],[Diamantino]]</f>
        <v>482.97</v>
      </c>
      <c r="AD16" s="19">
        <f>Tabela4[[#This Row],[Mercado Bueno]]</f>
        <v>0</v>
      </c>
      <c r="AE16" s="19">
        <f>Tabela4[[#This Row],[Daniela Donadel Massalai]]</f>
        <v>141.16999999999999</v>
      </c>
      <c r="AF16" s="19">
        <f>Tabela4[[#This Row],[Comercio De Moto Peças Irmãos Guarani Ltda]]</f>
        <v>942.56</v>
      </c>
      <c r="AG16" s="19">
        <f>Tabela4[[#This Row],[Mauricio Luis Lunardi]]</f>
        <v>209.8</v>
      </c>
      <c r="AH16" s="19">
        <f>Tabela4[[#This Row],[Rosa Maria Restle Radunz]]</f>
        <v>46.06</v>
      </c>
      <c r="AI16" s="19">
        <f>Tabela4[[#This Row],[Ivo Amaral De Oliveira]]</f>
        <v>0</v>
      </c>
      <c r="AJ16" s="19">
        <f>Tabela4[[#This Row],[Silvio Robert Lemos Avila]]</f>
        <v>165.89</v>
      </c>
      <c r="AK16" s="19">
        <f>Tabela4[[#This Row],[Eldo Rost]]</f>
        <v>0</v>
      </c>
      <c r="AL16" s="19">
        <f>SUM(Tabela4[[#This Row],[Padaria Avenida - 01]:[Padaria Avenida - 02]])</f>
        <v>0</v>
      </c>
      <c r="AM16" s="19">
        <f>Tabela4[[#This Row],[Cristiano Anshau]]</f>
        <v>0</v>
      </c>
      <c r="AN16" s="19">
        <f>Tabela4[[#This Row],[Luciana Claudete Meirelles Correa]]</f>
        <v>0</v>
      </c>
      <c r="AO16" s="19">
        <f>Tabela4[[#This Row],[Marcio Jose Siqueira]]</f>
        <v>0</v>
      </c>
      <c r="AP16" s="19">
        <f>Tabela4[[#This Row],[Marcos Rogerio Kessler]]</f>
        <v>0</v>
      </c>
      <c r="AQ16" s="19">
        <f>SUM(Tabela4[[#This Row],[AABB - 01]:[AABB - 02]])</f>
        <v>0</v>
      </c>
      <c r="AR16" s="19">
        <f>SUM(Tabela4[[#This Row],[Wanda Burkard - 01]:[Wanda Burkard - 02]])</f>
        <v>0</v>
      </c>
      <c r="AS16" s="19">
        <f>Tabela4[[#This Row],[Silvio Robert Lemos Avila Me]]</f>
        <v>0</v>
      </c>
      <c r="AT16" s="19">
        <f>Tabela4[[#This Row],[Carmelo]]</f>
        <v>0</v>
      </c>
      <c r="AU16" s="19">
        <f>Tabela4[[#This Row],[Antonio Dal Forno]]</f>
        <v>0</v>
      </c>
      <c r="AV16" s="19">
        <f>Tabela4[[#This Row],[Marisane Paulus]]</f>
        <v>0</v>
      </c>
      <c r="AW16" s="19">
        <f>Tabela4[[#This Row],[Segatto Ceretta Ltda]]</f>
        <v>0</v>
      </c>
      <c r="AX16" s="19">
        <f>SUM(Tabela4[[#This Row],[APAE - 01]:[APAE - 02]])</f>
        <v>0</v>
      </c>
      <c r="AY16" s="19">
        <f>Tabela4[[#This Row],[Cássio Burin]]</f>
        <v>68.94</v>
      </c>
      <c r="AZ16" s="19">
        <f>Tabela4[[#This Row],[Patrick Kristoschek Da Silva]]</f>
        <v>0</v>
      </c>
      <c r="BA16" s="19">
        <f>Tabela4[[#This Row],[Silvio Robert Ávila - (Valmir)]]</f>
        <v>0</v>
      </c>
      <c r="BB16" s="19">
        <f>Tabela4[[#This Row],[Zederson Jose Della Flora]]</f>
        <v>0</v>
      </c>
      <c r="BC16" s="19">
        <f>Tabela4[[#This Row],[Carlos Walmir Larsão Rolim]]</f>
        <v>0</v>
      </c>
      <c r="BD16" s="19">
        <f>Tabela4[[#This Row],[Danieli Missio]]</f>
        <v>0</v>
      </c>
      <c r="BE16" s="19">
        <f>Tabela4[[#This Row],[José Vasconcellos]]</f>
        <v>0</v>
      </c>
      <c r="BF16" s="19">
        <f>Tabela4[[#This Row],[Linho Lev Alimentos]]</f>
        <v>0</v>
      </c>
      <c r="BG16" s="19">
        <f>Tabela4[[#This Row],[Ernani Czapla]]</f>
        <v>0</v>
      </c>
      <c r="BH16" s="19">
        <f>Tabela4[[#This Row],[Valesca Da Luz]]</f>
        <v>0</v>
      </c>
      <c r="BI16" s="19">
        <f>Tabela4[[#This Row],[Olavo Mildner]]</f>
        <v>0</v>
      </c>
      <c r="BJ16" s="19">
        <f>Tabela4[[#This Row],[Dilnei Rohled]]</f>
        <v>0</v>
      </c>
      <c r="BK16" s="19">
        <f>Tabela4[[#This Row],[Shaiana Signorini]]</f>
        <v>0</v>
      </c>
      <c r="BL16" s="19">
        <f>Tabela4[[#This Row],[Fonse Atacado]]</f>
        <v>0</v>
      </c>
      <c r="BM16" s="19">
        <f>Tabela4[[#This Row],[Comercial de Alimentos]]</f>
        <v>0</v>
      </c>
      <c r="BN16" s="19">
        <f>Tabela4[[#This Row],[Ivone Kasburg Serralheria]]</f>
        <v>0</v>
      </c>
      <c r="BO16" s="19">
        <f>Tabela4[[#This Row],[Mercado Ceretta]]</f>
        <v>0</v>
      </c>
      <c r="BP16" s="19">
        <f>Tabela4[[#This Row],[Antonio Carlos Dos Santos Pereira]]</f>
        <v>0</v>
      </c>
      <c r="BQ16" s="19">
        <f>Tabela4[[#This Row],[Volnei Lemos Avila - Me]]</f>
        <v>0</v>
      </c>
      <c r="BR16" s="19">
        <f>Tabela4[[#This Row],[Silvana Meneghini]]</f>
        <v>0</v>
      </c>
      <c r="BS16" s="19">
        <f>Tabela4[[#This Row],[Eficaz Engenharia Ltda]]</f>
        <v>0</v>
      </c>
      <c r="BT16" s="19">
        <f>SUM(Tabela4[[#Headers],[Tania Regina Schmaltz - 01]:[Tania Regina Schmaltz - 02]])</f>
        <v>0</v>
      </c>
      <c r="BU16" s="19">
        <f>Tabela4[[#This Row],[Camila Ceretta Segatto]]</f>
        <v>0</v>
      </c>
      <c r="BV16" s="19">
        <f>Tabela4[[#This Row],[Vagner Ribas Dos Santos]]</f>
        <v>0</v>
      </c>
      <c r="BW16" s="19">
        <f>Tabela4[[#This Row],[Claudio Alfredo Konrat]]</f>
        <v>0</v>
      </c>
      <c r="BX16" s="19">
        <f>Tabela4[[#This Row],[Paulo Cesar da Rosa (Residencial)]]</f>
        <v>0</v>
      </c>
      <c r="BY16" s="19">
        <f>Tabela4[[#This Row],[Paulo Cesar da Rosa (Comercial)]]</f>
        <v>0</v>
      </c>
      <c r="BZ16" s="19">
        <f>Tabela4[[#This Row],[Geselda Schirmer (Fabiano)]]</f>
        <v>0</v>
      </c>
    </row>
    <row r="17" spans="1:78" s="19" customFormat="1" x14ac:dyDescent="0.25">
      <c r="A17" s="17">
        <v>43556</v>
      </c>
      <c r="B17" s="19">
        <f>SUM(Tabela4[[#This Row],[Marlon Colovini - 01]:[Marlon Colovini - 02]])</f>
        <v>123.10000000000001</v>
      </c>
      <c r="C17" s="19">
        <f>Tabela4[[#This Row],[Mara Barichello]]</f>
        <v>135.93</v>
      </c>
      <c r="D17" s="19">
        <f>Tabela4[[#This Row],[Jandira Dutra]]</f>
        <v>75.84</v>
      </c>
      <c r="E17" s="19">
        <f>Tabela4[[#This Row],[Luiz Fernando Kruger]]</f>
        <v>71.42</v>
      </c>
      <c r="F17" s="19">
        <f>SUM(Tabela4[[#This Row],[Paulo Bohn - 01]:[Paulo Bohn - 04]])</f>
        <v>391.28999999999996</v>
      </c>
      <c r="G17" s="19">
        <f>Tabela4[[#This Row],[Analia (Clodoaldo Entre-Ijuis)]]</f>
        <v>53.17</v>
      </c>
      <c r="H17" s="19">
        <f>Tabela4[[#This Row],[Biroh]]</f>
        <v>686.69</v>
      </c>
      <c r="I17" s="19">
        <f>Tabela4[[#This Row],[Gelson Posser]]</f>
        <v>61.34</v>
      </c>
      <c r="J17" s="19">
        <f>Tabela4[[#This Row],[Supermercado Caryone]]</f>
        <v>1040.69</v>
      </c>
      <c r="K17" s="19">
        <f>Tabela4[[#This Row],[Ernani Minetto]]</f>
        <v>198.18</v>
      </c>
      <c r="L17" s="19">
        <f>Tabela4[[#This Row],[Jair Moscon]]</f>
        <v>177.91</v>
      </c>
      <c r="M17" s="19">
        <f>SUM(Tabela4[[#This Row],[Fabio Milke - 01]:[Fabio Milke - 02]])</f>
        <v>274.52</v>
      </c>
      <c r="N17" s="19">
        <f>Tabela4[[#This Row],[Piaia]]</f>
        <v>669.85</v>
      </c>
      <c r="O17" s="19">
        <f>Tabela4[[#This Row],[Osmar Veronese]]</f>
        <v>189.63</v>
      </c>
      <c r="P17" s="19">
        <f>Tabela4[[#This Row],[ José Luiz Moraes]]</f>
        <v>157.93</v>
      </c>
      <c r="Q17" s="19">
        <f>Tabela4[[#This Row],[Supermercado Cripy]]</f>
        <v>1040.69</v>
      </c>
      <c r="R17" s="19">
        <f>Tabela4[[#This Row],[Gláucio Lipski (Giruá)]]</f>
        <v>135.01</v>
      </c>
      <c r="S17" s="19">
        <f>Tabela4[[#This Row],[Contri]]</f>
        <v>853.25</v>
      </c>
      <c r="T17" s="19">
        <f>Tabela4[[#This Row],[Cleci Rubi]]</f>
        <v>59.24</v>
      </c>
      <c r="U17" s="19">
        <f>Tabela4[[#This Row],[Betine Rost]]</f>
        <v>118.53</v>
      </c>
      <c r="V17" s="19">
        <f>SUM(Tabela4[[#This Row],[Robinson Fetter - 01]:[Robinson Fetter - 03]])</f>
        <v>342.24</v>
      </c>
      <c r="W17" s="19">
        <f>Tabela4[[#This Row],[Fabio De Moura]]</f>
        <v>79.66</v>
      </c>
      <c r="X17" s="19">
        <f>Tabela4[[#This Row],[Rochele Santos Moraes]]</f>
        <v>154.43</v>
      </c>
      <c r="Y17" s="19">
        <f>Tabela4[[#This Row],[Auto Posto Kairã]]</f>
        <v>500.24</v>
      </c>
      <c r="Z17" s="19">
        <f>Tabela4[[#This Row],[Erno Schiefelbain]]</f>
        <v>25.44</v>
      </c>
      <c r="AA17" s="19">
        <f>Tabela4[[#This Row],[José Paulo Backes]]</f>
        <v>46.36</v>
      </c>
      <c r="AB17" s="19">
        <f>Tabela4[[#This Row],[Gelso Tofolo]]</f>
        <v>568.97</v>
      </c>
      <c r="AC17" s="19">
        <f>Tabela4[[#This Row],[Diamantino]]</f>
        <v>405.97</v>
      </c>
      <c r="AD17" s="19">
        <f>Tabela4[[#This Row],[Mercado Bueno]]</f>
        <v>0</v>
      </c>
      <c r="AE17" s="19">
        <f>Tabela4[[#This Row],[Daniela Donadel Massalai]]</f>
        <v>64.319999999999993</v>
      </c>
      <c r="AF17" s="19">
        <f>Tabela4[[#This Row],[Comercio De Moto Peças Irmãos Guarani Ltda]]</f>
        <v>243.37</v>
      </c>
      <c r="AG17" s="19">
        <f>Tabela4[[#This Row],[Mauricio Luis Lunardi]]</f>
        <v>184.77</v>
      </c>
      <c r="AH17" s="19">
        <f>Tabela4[[#This Row],[Rosa Maria Restle Radunz]]</f>
        <v>0</v>
      </c>
      <c r="AI17" s="19">
        <f>Tabela4[[#This Row],[Ivo Amaral De Oliveira]]</f>
        <v>209.57</v>
      </c>
      <c r="AJ17" s="19">
        <f>Tabela4[[#This Row],[Silvio Robert Lemos Avila]]</f>
        <v>136.58000000000001</v>
      </c>
      <c r="AK17" s="19">
        <f>Tabela4[[#This Row],[Eldo Rost]]</f>
        <v>279.85000000000002</v>
      </c>
      <c r="AL17" s="19">
        <f>SUM(Tabela4[[#This Row],[Padaria Avenida - 01]:[Padaria Avenida - 02]])</f>
        <v>5550.8</v>
      </c>
      <c r="AM17" s="19">
        <f>Tabela4[[#This Row],[Cristiano Anshau]]</f>
        <v>381.44</v>
      </c>
      <c r="AN17" s="19">
        <f>Tabela4[[#This Row],[Luciana Claudete Meirelles Correa]]</f>
        <v>571.26</v>
      </c>
      <c r="AO17" s="19">
        <f>Tabela4[[#This Row],[Marcio Jose Siqueira]]</f>
        <v>440.93</v>
      </c>
      <c r="AP17" s="19">
        <f>Tabela4[[#This Row],[Marcos Rogerio Kessler]]</f>
        <v>59.24</v>
      </c>
      <c r="AQ17" s="19">
        <f>SUM(Tabela4[[#This Row],[AABB - 01]:[AABB - 02]])</f>
        <v>4700.43</v>
      </c>
      <c r="AR17" s="19">
        <f>SUM(Tabela4[[#This Row],[Wanda Burkard - 01]:[Wanda Burkard - 02]])</f>
        <v>0</v>
      </c>
      <c r="AS17" s="19">
        <f>Tabela4[[#This Row],[Silvio Robert Lemos Avila Me]]</f>
        <v>0</v>
      </c>
      <c r="AT17" s="19">
        <f>Tabela4[[#This Row],[Carmelo]]</f>
        <v>0</v>
      </c>
      <c r="AU17" s="19">
        <f>Tabela4[[#This Row],[Antonio Dal Forno]]</f>
        <v>0</v>
      </c>
      <c r="AV17" s="19">
        <f>Tabela4[[#This Row],[Marisane Paulus]]</f>
        <v>0</v>
      </c>
      <c r="AW17" s="19">
        <f>Tabela4[[#This Row],[Segatto Ceretta Ltda]]</f>
        <v>0</v>
      </c>
      <c r="AX17" s="19">
        <f>SUM(Tabela4[[#This Row],[APAE - 01]:[APAE - 02]])</f>
        <v>0</v>
      </c>
      <c r="AY17" s="19">
        <f>Tabela4[[#This Row],[Cássio Burin]]</f>
        <v>57.7</v>
      </c>
      <c r="AZ17" s="19">
        <f>Tabela4[[#This Row],[Patrick Kristoschek Da Silva]]</f>
        <v>0</v>
      </c>
      <c r="BA17" s="19">
        <f>Tabela4[[#This Row],[Silvio Robert Ávila - (Valmir)]]</f>
        <v>0</v>
      </c>
      <c r="BB17" s="19">
        <f>Tabela4[[#This Row],[Zederson Jose Della Flora]]</f>
        <v>0</v>
      </c>
      <c r="BC17" s="19">
        <f>Tabela4[[#This Row],[Carlos Walmir Larsão Rolim]]</f>
        <v>0</v>
      </c>
      <c r="BD17" s="19">
        <f>Tabela4[[#This Row],[Danieli Missio]]</f>
        <v>0</v>
      </c>
      <c r="BE17" s="19">
        <f>Tabela4[[#This Row],[José Vasconcellos]]</f>
        <v>0</v>
      </c>
      <c r="BF17" s="19">
        <f>Tabela4[[#This Row],[Linho Lev Alimentos]]</f>
        <v>0</v>
      </c>
      <c r="BG17" s="19">
        <f>Tabela4[[#This Row],[Ernani Czapla]]</f>
        <v>0</v>
      </c>
      <c r="BH17" s="19">
        <f>Tabela4[[#This Row],[Valesca Da Luz]]</f>
        <v>0</v>
      </c>
      <c r="BI17" s="19">
        <f>Tabela4[[#This Row],[Olavo Mildner]]</f>
        <v>0</v>
      </c>
      <c r="BJ17" s="19">
        <f>Tabela4[[#This Row],[Dilnei Rohled]]</f>
        <v>0</v>
      </c>
      <c r="BK17" s="19">
        <f>Tabela4[[#This Row],[Shaiana Signorini]]</f>
        <v>0</v>
      </c>
      <c r="BL17" s="19">
        <f>Tabela4[[#This Row],[Fonse Atacado]]</f>
        <v>0</v>
      </c>
      <c r="BM17" s="19">
        <f>Tabela4[[#This Row],[Comercial de Alimentos]]</f>
        <v>0</v>
      </c>
      <c r="BN17" s="19">
        <f>Tabela4[[#This Row],[Ivone Kasburg Serralheria]]</f>
        <v>0</v>
      </c>
      <c r="BO17" s="19">
        <f>Tabela4[[#This Row],[Mercado Ceretta]]</f>
        <v>0</v>
      </c>
      <c r="BP17" s="19">
        <f>Tabela4[[#This Row],[Antonio Carlos Dos Santos Pereira]]</f>
        <v>0</v>
      </c>
      <c r="BQ17" s="19">
        <f>Tabela4[[#This Row],[Volnei Lemos Avila - Me]]</f>
        <v>0</v>
      </c>
      <c r="BR17" s="19">
        <f>Tabela4[[#This Row],[Silvana Meneghini]]</f>
        <v>0</v>
      </c>
      <c r="BS17" s="19">
        <f>Tabela4[[#This Row],[Eficaz Engenharia Ltda]]</f>
        <v>0</v>
      </c>
      <c r="BT17" s="19">
        <f>SUM(Tabela4[[#Headers],[Tania Regina Schmaltz - 01]:[Tania Regina Schmaltz - 02]])</f>
        <v>0</v>
      </c>
      <c r="BU17" s="19">
        <f>Tabela4[[#This Row],[Camila Ceretta Segatto]]</f>
        <v>0</v>
      </c>
      <c r="BV17" s="19">
        <f>Tabela4[[#This Row],[Vagner Ribas Dos Santos]]</f>
        <v>0</v>
      </c>
      <c r="BW17" s="19">
        <f>Tabela4[[#This Row],[Claudio Alfredo Konrat]]</f>
        <v>0</v>
      </c>
      <c r="BX17" s="19">
        <f>Tabela4[[#This Row],[Paulo Cesar da Rosa (Residencial)]]</f>
        <v>0</v>
      </c>
      <c r="BY17" s="19">
        <f>Tabela4[[#This Row],[Paulo Cesar da Rosa (Comercial)]]</f>
        <v>0</v>
      </c>
      <c r="BZ17" s="19">
        <f>Tabela4[[#This Row],[Geselda Schirmer (Fabiano)]]</f>
        <v>0</v>
      </c>
    </row>
    <row r="18" spans="1:78" s="19" customFormat="1" x14ac:dyDescent="0.25">
      <c r="A18" s="17">
        <v>43586</v>
      </c>
      <c r="B18" s="19">
        <f>SUM(Tabela4[[#This Row],[Marlon Colovini - 01]:[Marlon Colovini - 02]])</f>
        <v>111.73</v>
      </c>
      <c r="C18" s="19">
        <f>Tabela4[[#This Row],[Mara Barichello]]</f>
        <v>150.79</v>
      </c>
      <c r="D18" s="19">
        <f>Tabela4[[#This Row],[Jandira Dutra]]</f>
        <v>119.82</v>
      </c>
      <c r="E18" s="19">
        <f>Tabela4[[#This Row],[Luiz Fernando Kruger]]</f>
        <v>231.68</v>
      </c>
      <c r="F18" s="19">
        <f>SUM(Tabela4[[#This Row],[Paulo Bohn - 01]:[Paulo Bohn - 04]])</f>
        <v>478.77</v>
      </c>
      <c r="G18" s="19">
        <f>Tabela4[[#This Row],[Analia (Clodoaldo Entre-Ijuis)]]</f>
        <v>56.26</v>
      </c>
      <c r="H18" s="19">
        <f>Tabela4[[#This Row],[Biroh]]</f>
        <v>959.5</v>
      </c>
      <c r="I18" s="19">
        <f>Tabela4[[#This Row],[Gelson Posser]]</f>
        <v>79.98</v>
      </c>
      <c r="J18" s="19">
        <f>Tabela4[[#This Row],[Supermercado Caryone]]</f>
        <v>2664.35</v>
      </c>
      <c r="K18" s="19">
        <f>Tabela4[[#This Row],[Ernani Minetto]]</f>
        <v>721.28</v>
      </c>
      <c r="L18" s="19">
        <f>Tabela4[[#This Row],[Jair Moscon]]</f>
        <v>188.85</v>
      </c>
      <c r="M18" s="19">
        <f>SUM(Tabela4[[#This Row],[Fabio Milke - 01]:[Fabio Milke - 02]])</f>
        <v>349.47</v>
      </c>
      <c r="N18" s="19">
        <f>Tabela4[[#This Row],[Piaia]]</f>
        <v>1264.3900000000001</v>
      </c>
      <c r="O18" s="19">
        <f>Tabela4[[#This Row],[Osmar Veronese]]</f>
        <v>223.14</v>
      </c>
      <c r="P18" s="19">
        <f>Tabela4[[#This Row],[ José Luiz Moraes]]</f>
        <v>157.93</v>
      </c>
      <c r="Q18" s="19">
        <f>Tabela4[[#This Row],[Supermercado Cripy]]</f>
        <v>2664.35</v>
      </c>
      <c r="R18" s="19">
        <f>Tabela4[[#This Row],[Gláucio Lipski (Giruá)]]</f>
        <v>148.47999999999999</v>
      </c>
      <c r="S18" s="19">
        <f>Tabela4[[#This Row],[Contri]]</f>
        <v>959.48</v>
      </c>
      <c r="T18" s="19">
        <f>Tabela4[[#This Row],[Cleci Rubi]]</f>
        <v>66.680000000000007</v>
      </c>
      <c r="U18" s="19">
        <f>Tabela4[[#This Row],[Betine Rost]]</f>
        <v>126.93</v>
      </c>
      <c r="V18" s="19">
        <f>SUM(Tabela4[[#This Row],[Robinson Fetter - 01]:[Robinson Fetter - 03]])</f>
        <v>779.08999999999992</v>
      </c>
      <c r="W18" s="19">
        <f>Tabela4[[#This Row],[Fabio De Moura]]</f>
        <v>100.79</v>
      </c>
      <c r="X18" s="19">
        <f>Tabela4[[#This Row],[Rochele Santos Moraes]]</f>
        <v>222.41</v>
      </c>
      <c r="Y18" s="19">
        <f>Tabela4[[#This Row],[Auto Posto Kairã]]</f>
        <v>1326.65</v>
      </c>
      <c r="Z18" s="19">
        <f>Tabela4[[#This Row],[Erno Schiefelbain]]</f>
        <v>25.46</v>
      </c>
      <c r="AA18" s="19">
        <f>Tabela4[[#This Row],[José Paulo Backes]]</f>
        <v>46.4</v>
      </c>
      <c r="AB18" s="19">
        <f>Tabela4[[#This Row],[Gelso Tofolo]]</f>
        <v>1687.61</v>
      </c>
      <c r="AC18" s="19">
        <f>Tabela4[[#This Row],[Diamantino]]</f>
        <v>829.38</v>
      </c>
      <c r="AD18" s="19">
        <f>Tabela4[[#This Row],[Mercado Bueno]]</f>
        <v>555.70000000000005</v>
      </c>
      <c r="AE18" s="19">
        <f>Tabela4[[#This Row],[Daniela Donadel Massalai]]</f>
        <v>70.72</v>
      </c>
      <c r="AF18" s="19">
        <f>Tabela4[[#This Row],[Comercio De Moto Peças Irmãos Guarani Ltda]]</f>
        <v>388.98</v>
      </c>
      <c r="AG18" s="19">
        <f>Tabela4[[#This Row],[Mauricio Luis Lunardi]]</f>
        <v>182.19</v>
      </c>
      <c r="AH18" s="19">
        <f>Tabela4[[#This Row],[Rosa Maria Restle Radunz]]</f>
        <v>64.12</v>
      </c>
      <c r="AI18" s="19">
        <f>Tabela4[[#This Row],[Ivo Amaral De Oliveira]]</f>
        <v>288.8</v>
      </c>
      <c r="AJ18" s="19">
        <f>Tabela4[[#This Row],[Silvio Robert Lemos Avila]]</f>
        <v>157.43</v>
      </c>
      <c r="AK18" s="19">
        <f>Tabela4[[#This Row],[Eldo Rost]]</f>
        <v>114.68</v>
      </c>
      <c r="AL18" s="19">
        <f>SUM(Tabela4[[#This Row],[Padaria Avenida - 01]:[Padaria Avenida - 02]])</f>
        <v>4381.1100000000006</v>
      </c>
      <c r="AM18" s="19">
        <f>Tabela4[[#This Row],[Cristiano Anshau]]</f>
        <v>159.97999999999999</v>
      </c>
      <c r="AN18" s="19">
        <f>Tabela4[[#This Row],[Luciana Claudete Meirelles Correa]]</f>
        <v>714.35</v>
      </c>
      <c r="AO18" s="19">
        <f>Tabela4[[#This Row],[Marcio Jose Siqueira]]</f>
        <v>490.85</v>
      </c>
      <c r="AP18" s="19">
        <f>Tabela4[[#This Row],[Marcos Rogerio Kessler]]</f>
        <v>62.79</v>
      </c>
      <c r="AQ18" s="19">
        <f>SUM(Tabela4[[#This Row],[AABB - 01]:[AABB - 02]])</f>
        <v>1334.33</v>
      </c>
      <c r="AR18" s="19">
        <f>SUM(Tabela4[[#This Row],[Wanda Burkard - 01]:[Wanda Burkard - 02]])</f>
        <v>425.68</v>
      </c>
      <c r="AS18" s="19">
        <f>Tabela4[[#This Row],[Silvio Robert Lemos Avila Me]]</f>
        <v>0</v>
      </c>
      <c r="AT18" s="19">
        <f>Tabela4[[#This Row],[Carmelo]]</f>
        <v>0</v>
      </c>
      <c r="AU18" s="19">
        <f>Tabela4[[#This Row],[Antonio Dal Forno]]</f>
        <v>0</v>
      </c>
      <c r="AV18" s="19">
        <f>Tabela4[[#This Row],[Marisane Paulus]]</f>
        <v>0</v>
      </c>
      <c r="AW18" s="19">
        <f>Tabela4[[#This Row],[Segatto Ceretta Ltda]]</f>
        <v>0</v>
      </c>
      <c r="AX18" s="19">
        <f>SUM(Tabela4[[#This Row],[APAE - 01]:[APAE - 02]])</f>
        <v>0</v>
      </c>
      <c r="AY18" s="19">
        <f>Tabela4[[#This Row],[Cássio Burin]]</f>
        <v>58.85</v>
      </c>
      <c r="AZ18" s="19">
        <f>Tabela4[[#This Row],[Patrick Kristoschek Da Silva]]</f>
        <v>0</v>
      </c>
      <c r="BA18" s="19">
        <f>Tabela4[[#This Row],[Silvio Robert Ávila - (Valmir)]]</f>
        <v>0</v>
      </c>
      <c r="BB18" s="19">
        <f>Tabela4[[#This Row],[Zederson Jose Della Flora]]</f>
        <v>0</v>
      </c>
      <c r="BC18" s="19">
        <f>Tabela4[[#This Row],[Carlos Walmir Larsão Rolim]]</f>
        <v>0</v>
      </c>
      <c r="BD18" s="19">
        <f>Tabela4[[#This Row],[Danieli Missio]]</f>
        <v>0</v>
      </c>
      <c r="BE18" s="19">
        <f>Tabela4[[#This Row],[José Vasconcellos]]</f>
        <v>0</v>
      </c>
      <c r="BF18" s="19">
        <f>Tabela4[[#This Row],[Linho Lev Alimentos]]</f>
        <v>0</v>
      </c>
      <c r="BG18" s="19">
        <f>Tabela4[[#This Row],[Ernani Czapla]]</f>
        <v>0</v>
      </c>
      <c r="BH18" s="19">
        <f>Tabela4[[#This Row],[Valesca Da Luz]]</f>
        <v>0</v>
      </c>
      <c r="BI18" s="19">
        <f>Tabela4[[#This Row],[Olavo Mildner]]</f>
        <v>0</v>
      </c>
      <c r="BJ18" s="19">
        <f>Tabela4[[#This Row],[Dilnei Rohled]]</f>
        <v>0</v>
      </c>
      <c r="BK18" s="19">
        <f>Tabela4[[#This Row],[Shaiana Signorini]]</f>
        <v>0</v>
      </c>
      <c r="BL18" s="19">
        <f>Tabela4[[#This Row],[Fonse Atacado]]</f>
        <v>0</v>
      </c>
      <c r="BM18" s="19">
        <f>Tabela4[[#This Row],[Comercial de Alimentos]]</f>
        <v>0</v>
      </c>
      <c r="BN18" s="19">
        <f>Tabela4[[#This Row],[Ivone Kasburg Serralheria]]</f>
        <v>0</v>
      </c>
      <c r="BO18" s="19">
        <f>Tabela4[[#This Row],[Mercado Ceretta]]</f>
        <v>0</v>
      </c>
      <c r="BP18" s="19">
        <f>Tabela4[[#This Row],[Antonio Carlos Dos Santos Pereira]]</f>
        <v>0</v>
      </c>
      <c r="BQ18" s="19">
        <f>Tabela4[[#This Row],[Volnei Lemos Avila - Me]]</f>
        <v>0</v>
      </c>
      <c r="BR18" s="19">
        <f>Tabela4[[#This Row],[Silvana Meneghini]]</f>
        <v>0</v>
      </c>
      <c r="BS18" s="19">
        <f>Tabela4[[#This Row],[Eficaz Engenharia Ltda]]</f>
        <v>0</v>
      </c>
      <c r="BT18" s="19">
        <f>SUM(Tabela4[[#Headers],[Tania Regina Schmaltz - 01]:[Tania Regina Schmaltz - 02]])</f>
        <v>0</v>
      </c>
      <c r="BU18" s="19">
        <f>Tabela4[[#This Row],[Camila Ceretta Segatto]]</f>
        <v>0</v>
      </c>
      <c r="BV18" s="19">
        <f>Tabela4[[#This Row],[Vagner Ribas Dos Santos]]</f>
        <v>0</v>
      </c>
      <c r="BW18" s="19">
        <f>Tabela4[[#This Row],[Claudio Alfredo Konrat]]</f>
        <v>0</v>
      </c>
      <c r="BX18" s="19">
        <f>Tabela4[[#This Row],[Paulo Cesar da Rosa (Residencial)]]</f>
        <v>0</v>
      </c>
      <c r="BY18" s="19">
        <f>Tabela4[[#This Row],[Paulo Cesar da Rosa (Comercial)]]</f>
        <v>0</v>
      </c>
      <c r="BZ18" s="19">
        <f>Tabela4[[#This Row],[Geselda Schirmer (Fabiano)]]</f>
        <v>0</v>
      </c>
    </row>
    <row r="19" spans="1:78" s="19" customFormat="1" x14ac:dyDescent="0.25">
      <c r="A19" s="17">
        <v>43617</v>
      </c>
      <c r="B19" s="19">
        <f>SUM(Tabela4[[#This Row],[Marlon Colovini - 01]:[Marlon Colovini - 02]])</f>
        <v>65.37</v>
      </c>
      <c r="C19" s="19">
        <f>Tabela4[[#This Row],[Mara Barichello]]</f>
        <v>122.69</v>
      </c>
      <c r="D19" s="19">
        <f>Tabela4[[#This Row],[Jandira Dutra]]</f>
        <v>110.22</v>
      </c>
      <c r="E19" s="19">
        <f>Tabela4[[#This Row],[Luiz Fernando Kruger]]</f>
        <v>221.84</v>
      </c>
      <c r="F19" s="19">
        <f>SUM(Tabela4[[#This Row],[Paulo Bohn - 01]:[Paulo Bohn - 04]])</f>
        <v>390.19000000000005</v>
      </c>
      <c r="G19" s="19">
        <f>Tabela4[[#This Row],[Analia (Clodoaldo Entre-Ijuis)]]</f>
        <v>50.2</v>
      </c>
      <c r="H19" s="19">
        <f>Tabela4[[#This Row],[Biroh]]</f>
        <v>784.14</v>
      </c>
      <c r="I19" s="19">
        <f>Tabela4[[#This Row],[Gelson Posser]]</f>
        <v>153.91999999999999</v>
      </c>
      <c r="J19" s="19">
        <f>Tabela4[[#This Row],[Supermercado Caryone]]</f>
        <v>1800.58</v>
      </c>
      <c r="K19" s="19">
        <f>Tabela4[[#This Row],[Ernani Minetto]]</f>
        <v>499.89</v>
      </c>
      <c r="L19" s="19">
        <f>Tabela4[[#This Row],[Jair Moscon]]</f>
        <v>250.27</v>
      </c>
      <c r="M19" s="19">
        <f>SUM(Tabela4[[#This Row],[Fabio Milke - 01]:[Fabio Milke - 02]])</f>
        <v>460.53</v>
      </c>
      <c r="N19" s="19">
        <f>Tabela4[[#This Row],[Piaia]]</f>
        <v>1482.16</v>
      </c>
      <c r="O19" s="19">
        <f>Tabela4[[#This Row],[Osmar Veronese]]</f>
        <v>222.18</v>
      </c>
      <c r="P19" s="19">
        <f>Tabela4[[#This Row],[ José Luiz Moraes]]</f>
        <v>85.45</v>
      </c>
      <c r="Q19" s="19">
        <f>Tabela4[[#This Row],[Supermercado Cripy]]</f>
        <v>1800.58</v>
      </c>
      <c r="R19" s="19">
        <f>Tabela4[[#This Row],[Gláucio Lipski (Giruá)]]</f>
        <v>165.69</v>
      </c>
      <c r="S19" s="19">
        <f>Tabela4[[#This Row],[Contri]]</f>
        <v>1139.05</v>
      </c>
      <c r="T19" s="19">
        <f>Tabela4[[#This Row],[Cleci Rubi]]</f>
        <v>65.37</v>
      </c>
      <c r="U19" s="19">
        <f>Tabela4[[#This Row],[Betine Rost]]</f>
        <v>123.25</v>
      </c>
      <c r="V19" s="19">
        <f>SUM(Tabela4[[#This Row],[Robinson Fetter - 01]:[Robinson Fetter - 03]])</f>
        <v>434.09000000000003</v>
      </c>
      <c r="W19" s="19">
        <f>Tabela4[[#This Row],[Fabio De Moura]]</f>
        <v>95.51</v>
      </c>
      <c r="X19" s="19">
        <f>Tabela4[[#This Row],[Rochele Santos Moraes]]</f>
        <v>108.67</v>
      </c>
      <c r="Y19" s="19">
        <f>Tabela4[[#This Row],[Auto Posto Kairã]]</f>
        <v>952.56</v>
      </c>
      <c r="Z19" s="19">
        <f>Tabela4[[#This Row],[Erno Schiefelbain]]</f>
        <v>26.37</v>
      </c>
      <c r="AA19" s="19">
        <f>Tabela4[[#This Row],[José Paulo Backes]]</f>
        <v>48.22</v>
      </c>
      <c r="AB19" s="19">
        <f>Tabela4[[#This Row],[Gelso Tofolo]]</f>
        <v>1712.38</v>
      </c>
      <c r="AC19" s="19">
        <f>Tabela4[[#This Row],[Diamantino]]</f>
        <v>774.02</v>
      </c>
      <c r="AD19" s="19">
        <f>Tabela4[[#This Row],[Mercado Bueno]]</f>
        <v>456.97</v>
      </c>
      <c r="AE19" s="19">
        <f>Tabela4[[#This Row],[Daniela Donadel Massalai]]</f>
        <v>59.76</v>
      </c>
      <c r="AF19" s="19">
        <f>Tabela4[[#This Row],[Comercio De Moto Peças Irmãos Guarani Ltda]]</f>
        <v>143.13999999999999</v>
      </c>
      <c r="AG19" s="19">
        <f>Tabela4[[#This Row],[Mauricio Luis Lunardi]]</f>
        <v>277.95</v>
      </c>
      <c r="AH19" s="19">
        <f>Tabela4[[#This Row],[Rosa Maria Restle Radunz]]</f>
        <v>0</v>
      </c>
      <c r="AI19" s="19">
        <f>Tabela4[[#This Row],[Ivo Amaral De Oliveira]]</f>
        <v>352.83</v>
      </c>
      <c r="AJ19" s="19">
        <f>Tabela4[[#This Row],[Silvio Robert Lemos Avila]]</f>
        <v>110.29</v>
      </c>
      <c r="AK19" s="19">
        <f>Tabela4[[#This Row],[Eldo Rost]]</f>
        <v>108.9</v>
      </c>
      <c r="AL19" s="19">
        <f>SUM(Tabela4[[#This Row],[Padaria Avenida - 01]:[Padaria Avenida - 02]])</f>
        <v>3140.48</v>
      </c>
      <c r="AM19" s="19">
        <f>Tabela4[[#This Row],[Cristiano Anshau]]</f>
        <v>183.72</v>
      </c>
      <c r="AN19" s="19">
        <f>Tabela4[[#This Row],[Luciana Claudete Meirelles Correa]]</f>
        <v>157.59</v>
      </c>
      <c r="AO19" s="19">
        <f>Tabela4[[#This Row],[Marcio Jose Siqueira]]</f>
        <v>267.51</v>
      </c>
      <c r="AP19" s="19">
        <f>Tabela4[[#This Row],[Marcos Rogerio Kessler]]</f>
        <v>55.08</v>
      </c>
      <c r="AQ19" s="19">
        <f>SUM(Tabela4[[#This Row],[AABB - 01]:[AABB - 02]])</f>
        <v>1957.54</v>
      </c>
      <c r="AR19" s="19">
        <f>SUM(Tabela4[[#This Row],[Wanda Burkard - 01]:[Wanda Burkard - 02]])</f>
        <v>262.31</v>
      </c>
      <c r="AS19" s="19">
        <f>Tabela4[[#This Row],[Silvio Robert Lemos Avila Me]]</f>
        <v>2766.04</v>
      </c>
      <c r="AT19" s="19">
        <f>Tabela4[[#This Row],[Carmelo]]</f>
        <v>780.65</v>
      </c>
      <c r="AU19" s="19">
        <f>Tabela4[[#This Row],[Antonio Dal Forno]]</f>
        <v>227.13</v>
      </c>
      <c r="AV19" s="19">
        <f>Tabela4[[#This Row],[Marisane Paulus]]</f>
        <v>0</v>
      </c>
      <c r="AW19" s="19">
        <f>Tabela4[[#This Row],[Segatto Ceretta Ltda]]</f>
        <v>0</v>
      </c>
      <c r="AX19" s="19">
        <f>SUM(Tabela4[[#This Row],[APAE - 01]:[APAE - 02]])</f>
        <v>2225.13</v>
      </c>
      <c r="AY19" s="19">
        <f>Tabela4[[#This Row],[Cássio Burin]]</f>
        <v>0</v>
      </c>
      <c r="AZ19" s="19">
        <f>Tabela4[[#This Row],[Patrick Kristoschek Da Silva]]</f>
        <v>0</v>
      </c>
      <c r="BA19" s="19">
        <f>Tabela4[[#This Row],[Silvio Robert Ávila - (Valmir)]]</f>
        <v>0</v>
      </c>
      <c r="BB19" s="19">
        <f>Tabela4[[#This Row],[Zederson Jose Della Flora]]</f>
        <v>0</v>
      </c>
      <c r="BC19" s="19">
        <f>Tabela4[[#This Row],[Carlos Walmir Larsão Rolim]]</f>
        <v>0</v>
      </c>
      <c r="BD19" s="19">
        <f>Tabela4[[#This Row],[Danieli Missio]]</f>
        <v>0</v>
      </c>
      <c r="BE19" s="19">
        <f>Tabela4[[#This Row],[José Vasconcellos]]</f>
        <v>0</v>
      </c>
      <c r="BF19" s="19">
        <f>Tabela4[[#This Row],[Linho Lev Alimentos]]</f>
        <v>0</v>
      </c>
      <c r="BG19" s="19">
        <f>Tabela4[[#This Row],[Ernani Czapla]]</f>
        <v>0</v>
      </c>
      <c r="BH19" s="19">
        <f>Tabela4[[#This Row],[Valesca Da Luz]]</f>
        <v>0</v>
      </c>
      <c r="BI19" s="19">
        <f>Tabela4[[#This Row],[Olavo Mildner]]</f>
        <v>0</v>
      </c>
      <c r="BJ19" s="19">
        <f>Tabela4[[#This Row],[Dilnei Rohled]]</f>
        <v>0</v>
      </c>
      <c r="BK19" s="19">
        <f>Tabela4[[#This Row],[Shaiana Signorini]]</f>
        <v>0</v>
      </c>
      <c r="BL19" s="19">
        <f>Tabela4[[#This Row],[Fonse Atacado]]</f>
        <v>0</v>
      </c>
      <c r="BM19" s="19">
        <f>Tabela4[[#This Row],[Comercial de Alimentos]]</f>
        <v>0</v>
      </c>
      <c r="BN19" s="19">
        <f>Tabela4[[#This Row],[Ivone Kasburg Serralheria]]</f>
        <v>0</v>
      </c>
      <c r="BO19" s="19">
        <f>Tabela4[[#This Row],[Mercado Ceretta]]</f>
        <v>0</v>
      </c>
      <c r="BP19" s="19">
        <f>Tabela4[[#This Row],[Antonio Carlos Dos Santos Pereira]]</f>
        <v>0</v>
      </c>
      <c r="BQ19" s="19">
        <f>Tabela4[[#This Row],[Volnei Lemos Avila - Me]]</f>
        <v>0</v>
      </c>
      <c r="BR19" s="19">
        <f>Tabela4[[#This Row],[Silvana Meneghini]]</f>
        <v>0</v>
      </c>
      <c r="BS19" s="19">
        <f>Tabela4[[#This Row],[Eficaz Engenharia Ltda]]</f>
        <v>0</v>
      </c>
      <c r="BT19" s="19">
        <f>SUM(Tabela4[[#Headers],[Tania Regina Schmaltz - 01]:[Tania Regina Schmaltz - 02]])</f>
        <v>0</v>
      </c>
      <c r="BU19" s="19">
        <f>Tabela4[[#This Row],[Camila Ceretta Segatto]]</f>
        <v>0</v>
      </c>
      <c r="BV19" s="19">
        <f>Tabela4[[#This Row],[Vagner Ribas Dos Santos]]</f>
        <v>0</v>
      </c>
      <c r="BW19" s="19">
        <f>Tabela4[[#This Row],[Claudio Alfredo Konrat]]</f>
        <v>0</v>
      </c>
      <c r="BX19" s="19">
        <f>Tabela4[[#This Row],[Paulo Cesar da Rosa (Residencial)]]</f>
        <v>0</v>
      </c>
      <c r="BY19" s="19">
        <f>Tabela4[[#This Row],[Paulo Cesar da Rosa (Comercial)]]</f>
        <v>0</v>
      </c>
      <c r="BZ19" s="19">
        <f>Tabela4[[#This Row],[Geselda Schirmer (Fabiano)]]</f>
        <v>0</v>
      </c>
    </row>
    <row r="20" spans="1:78" s="19" customFormat="1" x14ac:dyDescent="0.25">
      <c r="A20" s="17">
        <v>43647</v>
      </c>
      <c r="B20" s="19">
        <f>SUM(Tabela4[[#This Row],[Marlon Colovini - 01]:[Marlon Colovini - 02]])</f>
        <v>163.71</v>
      </c>
      <c r="C20" s="19">
        <f>Tabela4[[#This Row],[Mara Barichello]]</f>
        <v>111.22</v>
      </c>
      <c r="D20" s="19">
        <f>Tabela4[[#This Row],[Jandira Dutra]]</f>
        <v>113.58</v>
      </c>
      <c r="E20" s="19">
        <f>Tabela4[[#This Row],[Luiz Fernando Kruger]]</f>
        <v>156.16999999999999</v>
      </c>
      <c r="F20" s="19">
        <f>SUM(Tabela4[[#This Row],[Paulo Bohn - 01]:[Paulo Bohn - 04]])</f>
        <v>438.34</v>
      </c>
      <c r="G20" s="19">
        <f>Tabela4[[#This Row],[Analia (Clodoaldo Entre-Ijuis)]]</f>
        <v>56.38</v>
      </c>
      <c r="H20" s="19">
        <f>Tabela4[[#This Row],[Biroh]]</f>
        <v>638.42999999999995</v>
      </c>
      <c r="I20" s="19">
        <f>Tabela4[[#This Row],[Gelson Posser]]</f>
        <v>111.41</v>
      </c>
      <c r="J20" s="19">
        <f>Tabela4[[#This Row],[Supermercado Caryone]]</f>
        <v>957</v>
      </c>
      <c r="K20" s="19">
        <f>Tabela4[[#This Row],[Ernani Minetto]]</f>
        <v>542.03</v>
      </c>
      <c r="L20" s="19">
        <f>Tabela4[[#This Row],[Jair Moscon]]</f>
        <v>15.42</v>
      </c>
      <c r="M20" s="19">
        <f>SUM(Tabela4[[#This Row],[Fabio Milke - 01]:[Fabio Milke - 02]])</f>
        <v>536.26</v>
      </c>
      <c r="N20" s="19">
        <f>Tabela4[[#This Row],[Piaia]]</f>
        <v>841.95</v>
      </c>
      <c r="O20" s="19">
        <f>Tabela4[[#This Row],[Osmar Veronese]]</f>
        <v>290.70999999999998</v>
      </c>
      <c r="P20" s="19">
        <f>Tabela4[[#This Row],[ José Luiz Moraes]]</f>
        <v>163.09</v>
      </c>
      <c r="Q20" s="19">
        <f>Tabela4[[#This Row],[Supermercado Cripy]]</f>
        <v>957</v>
      </c>
      <c r="R20" s="19">
        <f>Tabela4[[#This Row],[Gláucio Lipski (Giruá)]]</f>
        <v>158.66999999999999</v>
      </c>
      <c r="S20" s="19">
        <f>Tabela4[[#This Row],[Contri]]</f>
        <v>1415.87</v>
      </c>
      <c r="T20" s="19">
        <f>Tabela4[[#This Row],[Cleci Rubi]]</f>
        <v>67.89</v>
      </c>
      <c r="U20" s="19">
        <f>Tabela4[[#This Row],[Betine Rost]]</f>
        <v>127.92</v>
      </c>
      <c r="V20" s="19">
        <f>SUM(Tabela4[[#This Row],[Robinson Fetter - 01]:[Robinson Fetter - 03]])</f>
        <v>327.89</v>
      </c>
      <c r="W20" s="19">
        <f>Tabela4[[#This Row],[Fabio De Moura]]</f>
        <v>128.08000000000001</v>
      </c>
      <c r="X20" s="19">
        <f>Tabela4[[#This Row],[Rochele Santos Moraes]]</f>
        <v>177.37</v>
      </c>
      <c r="Y20" s="19">
        <f>Tabela4[[#This Row],[Auto Posto Kairã]]</f>
        <v>953.94</v>
      </c>
      <c r="Z20" s="19">
        <f>Tabela4[[#This Row],[Erno Schiefelbain]]</f>
        <v>25.78</v>
      </c>
      <c r="AA20" s="19">
        <f>Tabela4[[#This Row],[José Paulo Backes]]</f>
        <v>152.71</v>
      </c>
      <c r="AB20" s="19">
        <f>Tabela4[[#This Row],[Gelso Tofolo]]</f>
        <v>1469.49</v>
      </c>
      <c r="AC20" s="19">
        <f>Tabela4[[#This Row],[Diamantino]]</f>
        <v>528.67999999999995</v>
      </c>
      <c r="AD20" s="19">
        <f>Tabela4[[#This Row],[Mercado Bueno]]</f>
        <v>482.41</v>
      </c>
      <c r="AE20" s="19">
        <f>Tabela4[[#This Row],[Daniela Donadel Massalai]]</f>
        <v>131.91999999999999</v>
      </c>
      <c r="AF20" s="19">
        <f>Tabela4[[#This Row],[Comercio De Moto Peças Irmãos Guarani Ltda]]</f>
        <v>150.82</v>
      </c>
      <c r="AG20" s="19">
        <f>Tabela4[[#This Row],[Mauricio Luis Lunardi]]</f>
        <v>298.99</v>
      </c>
      <c r="AH20" s="19">
        <f>Tabela4[[#This Row],[Rosa Maria Restle Radunz]]</f>
        <v>97.03</v>
      </c>
      <c r="AI20" s="19">
        <f>Tabela4[[#This Row],[Ivo Amaral De Oliveira]]</f>
        <v>235.88</v>
      </c>
      <c r="AJ20" s="19">
        <f>Tabela4[[#This Row],[Silvio Robert Lemos Avila]]</f>
        <v>123.72</v>
      </c>
      <c r="AK20" s="19">
        <f>Tabela4[[#This Row],[Eldo Rost]]</f>
        <v>108.83</v>
      </c>
      <c r="AL20" s="19">
        <f>SUM(Tabela4[[#This Row],[Padaria Avenida - 01]:[Padaria Avenida - 02]])</f>
        <v>2414.9300000000003</v>
      </c>
      <c r="AM20" s="19">
        <f>Tabela4[[#This Row],[Cristiano Anshau]]</f>
        <v>382.62</v>
      </c>
      <c r="AN20" s="19">
        <f>Tabela4[[#This Row],[Luciana Claudete Meirelles Correa]]</f>
        <v>377.3</v>
      </c>
      <c r="AO20" s="19">
        <f>Tabela4[[#This Row],[Marcio Jose Siqueira]]</f>
        <v>200.43</v>
      </c>
      <c r="AP20" s="19">
        <f>Tabela4[[#This Row],[Marcos Rogerio Kessler]]</f>
        <v>55.37</v>
      </c>
      <c r="AQ20" s="19">
        <f>SUM(Tabela4[[#This Row],[AABB - 01]:[AABB - 02]])</f>
        <v>3063.9700000000003</v>
      </c>
      <c r="AR20" s="19">
        <f>SUM(Tabela4[[#This Row],[Wanda Burkard - 01]:[Wanda Burkard - 02]])</f>
        <v>248.85000000000002</v>
      </c>
      <c r="AS20" s="19">
        <f>Tabela4[[#This Row],[Silvio Robert Lemos Avila Me]]</f>
        <v>484.31</v>
      </c>
      <c r="AT20" s="19">
        <f>Tabela4[[#This Row],[Carmelo]]</f>
        <v>647.87</v>
      </c>
      <c r="AU20" s="19">
        <f>Tabela4[[#This Row],[Antonio Dal Forno]]</f>
        <v>111.12</v>
      </c>
      <c r="AV20" s="19">
        <f>Tabela4[[#This Row],[Marisane Paulus]]</f>
        <v>0</v>
      </c>
      <c r="AW20" s="19">
        <f>Tabela4[[#This Row],[Segatto Ceretta Ltda]]</f>
        <v>0</v>
      </c>
      <c r="AX20" s="19">
        <f>SUM(Tabela4[[#This Row],[APAE - 01]:[APAE - 02]])</f>
        <v>466.92</v>
      </c>
      <c r="AY20" s="19">
        <f>Tabela4[[#This Row],[Cássio Burin]]</f>
        <v>0</v>
      </c>
      <c r="AZ20" s="19">
        <f>Tabela4[[#This Row],[Patrick Kristoschek Da Silva]]</f>
        <v>0</v>
      </c>
      <c r="BA20" s="19">
        <f>Tabela4[[#This Row],[Silvio Robert Ávila - (Valmir)]]</f>
        <v>0</v>
      </c>
      <c r="BB20" s="19">
        <f>Tabela4[[#This Row],[Zederson Jose Della Flora]]</f>
        <v>0</v>
      </c>
      <c r="BC20" s="19">
        <f>Tabela4[[#This Row],[Carlos Walmir Larsão Rolim]]</f>
        <v>0</v>
      </c>
      <c r="BD20" s="19">
        <f>Tabela4[[#This Row],[Danieli Missio]]</f>
        <v>0</v>
      </c>
      <c r="BE20" s="19">
        <f>Tabela4[[#This Row],[José Vasconcellos]]</f>
        <v>0</v>
      </c>
      <c r="BF20" s="19">
        <f>Tabela4[[#This Row],[Linho Lev Alimentos]]</f>
        <v>0</v>
      </c>
      <c r="BG20" s="19">
        <f>Tabela4[[#This Row],[Ernani Czapla]]</f>
        <v>0</v>
      </c>
      <c r="BH20" s="19">
        <f>Tabela4[[#This Row],[Valesca Da Luz]]</f>
        <v>0</v>
      </c>
      <c r="BI20" s="19">
        <f>Tabela4[[#This Row],[Olavo Mildner]]</f>
        <v>0</v>
      </c>
      <c r="BJ20" s="19">
        <f>Tabela4[[#This Row],[Dilnei Rohled]]</f>
        <v>0</v>
      </c>
      <c r="BK20" s="19">
        <f>Tabela4[[#This Row],[Shaiana Signorini]]</f>
        <v>0</v>
      </c>
      <c r="BL20" s="19">
        <f>Tabela4[[#This Row],[Fonse Atacado]]</f>
        <v>0</v>
      </c>
      <c r="BM20" s="19">
        <f>Tabela4[[#This Row],[Comercial de Alimentos]]</f>
        <v>0</v>
      </c>
      <c r="BN20" s="19">
        <f>Tabela4[[#This Row],[Ivone Kasburg Serralheria]]</f>
        <v>0</v>
      </c>
      <c r="BO20" s="19">
        <f>Tabela4[[#This Row],[Mercado Ceretta]]</f>
        <v>0</v>
      </c>
      <c r="BP20" s="19">
        <f>Tabela4[[#This Row],[Antonio Carlos Dos Santos Pereira]]</f>
        <v>0</v>
      </c>
      <c r="BQ20" s="19">
        <f>Tabela4[[#This Row],[Volnei Lemos Avila - Me]]</f>
        <v>0</v>
      </c>
      <c r="BR20" s="19">
        <f>Tabela4[[#This Row],[Silvana Meneghini]]</f>
        <v>0</v>
      </c>
      <c r="BS20" s="19">
        <f>Tabela4[[#This Row],[Eficaz Engenharia Ltda]]</f>
        <v>0</v>
      </c>
      <c r="BT20" s="19">
        <f>SUM(Tabela4[[#Headers],[Tania Regina Schmaltz - 01]:[Tania Regina Schmaltz - 02]])</f>
        <v>0</v>
      </c>
      <c r="BU20" s="19">
        <f>Tabela4[[#This Row],[Camila Ceretta Segatto]]</f>
        <v>0</v>
      </c>
      <c r="BV20" s="19">
        <f>Tabela4[[#This Row],[Vagner Ribas Dos Santos]]</f>
        <v>0</v>
      </c>
      <c r="BW20" s="19">
        <f>Tabela4[[#This Row],[Claudio Alfredo Konrat]]</f>
        <v>0</v>
      </c>
      <c r="BX20" s="19">
        <f>Tabela4[[#This Row],[Paulo Cesar da Rosa (Residencial)]]</f>
        <v>0</v>
      </c>
      <c r="BY20" s="19">
        <f>Tabela4[[#This Row],[Paulo Cesar da Rosa (Comercial)]]</f>
        <v>0</v>
      </c>
      <c r="BZ20" s="19">
        <f>Tabela4[[#This Row],[Geselda Schirmer (Fabiano)]]</f>
        <v>0</v>
      </c>
    </row>
    <row r="21" spans="1:78" s="19" customFormat="1" x14ac:dyDescent="0.25">
      <c r="A21" s="17">
        <v>43678</v>
      </c>
      <c r="B21" s="19">
        <f>SUM(Tabela4[[#This Row],[Marlon Colovini - 01]:[Marlon Colovini - 02]])</f>
        <v>156.43</v>
      </c>
      <c r="C21" s="19">
        <f>Tabela4[[#This Row],[Mara Barichello]]</f>
        <v>52.45</v>
      </c>
      <c r="D21" s="19">
        <f>Tabela4[[#This Row],[Jandira Dutra]]</f>
        <v>99.27</v>
      </c>
      <c r="E21" s="19">
        <f>Tabela4[[#This Row],[Luiz Fernando Kruger]]</f>
        <v>188.77</v>
      </c>
      <c r="F21" s="19">
        <f>SUM(Tabela4[[#This Row],[Paulo Bohn - 01]:[Paulo Bohn - 04]])</f>
        <v>462.32</v>
      </c>
      <c r="G21" s="19">
        <f>Tabela4[[#This Row],[Analia (Clodoaldo Entre-Ijuis)]]</f>
        <v>58.29</v>
      </c>
      <c r="H21" s="19">
        <f>Tabela4[[#This Row],[Biroh]]</f>
        <v>897.41</v>
      </c>
      <c r="I21" s="19">
        <f>Tabela4[[#This Row],[Gelson Posser]]</f>
        <v>99.67</v>
      </c>
      <c r="J21" s="19">
        <f>Tabela4[[#This Row],[Supermercado Caryone]]</f>
        <v>1463.63</v>
      </c>
      <c r="K21" s="19">
        <f>Tabela4[[#This Row],[Ernani Minetto]]</f>
        <v>585.32000000000005</v>
      </c>
      <c r="L21" s="19">
        <f>Tabela4[[#This Row],[Jair Moscon]]</f>
        <v>199.38</v>
      </c>
      <c r="M21" s="19">
        <f>SUM(Tabela4[[#This Row],[Fabio Milke - 01]:[Fabio Milke - 02]])</f>
        <v>471.65</v>
      </c>
      <c r="N21" s="19">
        <f>Tabela4[[#This Row],[Piaia]]</f>
        <v>997.11</v>
      </c>
      <c r="O21" s="19">
        <f>Tabela4[[#This Row],[Osmar Veronese]]</f>
        <v>237.99</v>
      </c>
      <c r="P21" s="19">
        <f>Tabela4[[#This Row],[ José Luiz Moraes]]</f>
        <v>151.91999999999999</v>
      </c>
      <c r="Q21" s="19">
        <f>Tabela4[[#This Row],[Supermercado Cripy]]</f>
        <v>1952.13</v>
      </c>
      <c r="R21" s="19">
        <f>Tabela4[[#This Row],[Gláucio Lipski (Giruá)]]</f>
        <v>195.65</v>
      </c>
      <c r="S21" s="19">
        <f>Tabela4[[#This Row],[Contri]]</f>
        <v>1488.34</v>
      </c>
      <c r="T21" s="19">
        <f>Tabela4[[#This Row],[Cleci Rubi]]</f>
        <v>67.23</v>
      </c>
      <c r="U21" s="19">
        <f>Tabela4[[#This Row],[Betine Rost]]</f>
        <v>148.41</v>
      </c>
      <c r="V21" s="19">
        <f>SUM(Tabela4[[#This Row],[Robinson Fetter - 01]:[Robinson Fetter - 03]])</f>
        <v>297.52</v>
      </c>
      <c r="W21" s="19">
        <f>Tabela4[[#This Row],[Fabio De Moura]]</f>
        <v>125.75</v>
      </c>
      <c r="X21" s="19">
        <f>Tabela4[[#This Row],[Rochele Santos Moraes]]</f>
        <v>232.56</v>
      </c>
      <c r="Y21" s="19">
        <f>Tabela4[[#This Row],[Auto Posto Kairã]]</f>
        <v>880.11</v>
      </c>
      <c r="Z21" s="19">
        <f>Tabela4[[#This Row],[Erno Schiefelbain]]</f>
        <v>26.82</v>
      </c>
      <c r="AA21" s="19">
        <f>Tabela4[[#This Row],[José Paulo Backes]]</f>
        <v>219.19</v>
      </c>
      <c r="AB21" s="19">
        <f>Tabela4[[#This Row],[Gelso Tofolo]]</f>
        <v>1279.33</v>
      </c>
      <c r="AC21" s="19">
        <f>Tabela4[[#This Row],[Diamantino]]</f>
        <v>511.21</v>
      </c>
      <c r="AD21" s="19">
        <f>Tabela4[[#This Row],[Mercado Bueno]]</f>
        <v>464.98</v>
      </c>
      <c r="AE21" s="19">
        <f>Tabela4[[#This Row],[Daniela Donadel Massalai]]</f>
        <v>63.56</v>
      </c>
      <c r="AF21" s="19">
        <f>Tabela4[[#This Row],[Comercio De Moto Peças Irmãos Guarani Ltda]]</f>
        <v>168.23</v>
      </c>
      <c r="AG21" s="19">
        <f>Tabela4[[#This Row],[Mauricio Luis Lunardi]]</f>
        <v>274.32</v>
      </c>
      <c r="AH21" s="19">
        <f>Tabela4[[#This Row],[Rosa Maria Restle Radunz]]</f>
        <v>267.79000000000002</v>
      </c>
      <c r="AI21" s="19">
        <f>Tabela4[[#This Row],[Ivo Amaral De Oliveira]]</f>
        <v>210.11</v>
      </c>
      <c r="AJ21" s="19">
        <f>Tabela4[[#This Row],[Silvio Robert Lemos Avila]]</f>
        <v>140.81</v>
      </c>
      <c r="AK21" s="19">
        <f>Tabela4[[#This Row],[Eldo Rost]]</f>
        <v>126.03</v>
      </c>
      <c r="AL21" s="19">
        <f>SUM(Tabela4[[#This Row],[Padaria Avenida - 01]:[Padaria Avenida - 02]])</f>
        <v>2466.9899999999998</v>
      </c>
      <c r="AM21" s="19">
        <f>Tabela4[[#This Row],[Cristiano Anshau]]</f>
        <v>243.23</v>
      </c>
      <c r="AN21" s="19">
        <f>Tabela4[[#This Row],[Luciana Claudete Meirelles Correa]]</f>
        <v>504.77</v>
      </c>
      <c r="AO21" s="19">
        <f>Tabela4[[#This Row],[Marcio Jose Siqueira]]</f>
        <v>303.43</v>
      </c>
      <c r="AP21" s="19">
        <f>Tabela4[[#This Row],[Marcos Rogerio Kessler]]</f>
        <v>66.010000000000005</v>
      </c>
      <c r="AQ21" s="19">
        <f>SUM(Tabela4[[#This Row],[AABB - 01]:[AABB - 02]])</f>
        <v>1023.0600000000001</v>
      </c>
      <c r="AR21" s="19">
        <f>SUM(Tabela4[[#This Row],[Wanda Burkard - 01]:[Wanda Burkard - 02]])</f>
        <v>173.78</v>
      </c>
      <c r="AS21" s="19">
        <f>Tabela4[[#This Row],[Silvio Robert Lemos Avila Me]]</f>
        <v>564.39</v>
      </c>
      <c r="AT21" s="19">
        <f>Tabela4[[#This Row],[Carmelo]]</f>
        <v>0</v>
      </c>
      <c r="AU21" s="19">
        <f>Tabela4[[#This Row],[Antonio Dal Forno]]</f>
        <v>76.349999999999994</v>
      </c>
      <c r="AV21" s="19">
        <f>Tabela4[[#This Row],[Marisane Paulus]]</f>
        <v>88.63</v>
      </c>
      <c r="AW21" s="19">
        <f>Tabela4[[#This Row],[Segatto Ceretta Ltda]]</f>
        <v>0</v>
      </c>
      <c r="AX21" s="19">
        <f>SUM(Tabela4[[#This Row],[APAE - 01]:[APAE - 02]])</f>
        <v>514.97</v>
      </c>
      <c r="AY21" s="19">
        <f>Tabela4[[#This Row],[Cássio Burin]]</f>
        <v>0</v>
      </c>
      <c r="AZ21" s="19">
        <f>Tabela4[[#This Row],[Patrick Kristoschek Da Silva]]</f>
        <v>0</v>
      </c>
      <c r="BA21" s="19">
        <f>Tabela4[[#This Row],[Silvio Robert Ávila - (Valmir)]]</f>
        <v>0</v>
      </c>
      <c r="BB21" s="19">
        <f>Tabela4[[#This Row],[Zederson Jose Della Flora]]</f>
        <v>0</v>
      </c>
      <c r="BC21" s="19">
        <f>Tabela4[[#This Row],[Carlos Walmir Larsão Rolim]]</f>
        <v>0</v>
      </c>
      <c r="BD21" s="19">
        <f>Tabela4[[#This Row],[Danieli Missio]]</f>
        <v>0</v>
      </c>
      <c r="BE21" s="19">
        <f>Tabela4[[#This Row],[José Vasconcellos]]</f>
        <v>0</v>
      </c>
      <c r="BF21" s="19">
        <f>Tabela4[[#This Row],[Linho Lev Alimentos]]</f>
        <v>0</v>
      </c>
      <c r="BG21" s="19">
        <f>Tabela4[[#This Row],[Ernani Czapla]]</f>
        <v>0</v>
      </c>
      <c r="BH21" s="19">
        <f>Tabela4[[#This Row],[Valesca Da Luz]]</f>
        <v>0</v>
      </c>
      <c r="BI21" s="19">
        <f>Tabela4[[#This Row],[Olavo Mildner]]</f>
        <v>0</v>
      </c>
      <c r="BJ21" s="19">
        <f>Tabela4[[#This Row],[Dilnei Rohled]]</f>
        <v>0</v>
      </c>
      <c r="BK21" s="19">
        <f>Tabela4[[#This Row],[Shaiana Signorini]]</f>
        <v>0</v>
      </c>
      <c r="BL21" s="19">
        <f>Tabela4[[#This Row],[Fonse Atacado]]</f>
        <v>0</v>
      </c>
      <c r="BM21" s="19">
        <f>Tabela4[[#This Row],[Comercial de Alimentos]]</f>
        <v>0</v>
      </c>
      <c r="BN21" s="19">
        <f>Tabela4[[#This Row],[Ivone Kasburg Serralheria]]</f>
        <v>0</v>
      </c>
      <c r="BO21" s="19">
        <f>Tabela4[[#This Row],[Mercado Ceretta]]</f>
        <v>0</v>
      </c>
      <c r="BP21" s="19">
        <f>Tabela4[[#This Row],[Antonio Carlos Dos Santos Pereira]]</f>
        <v>0</v>
      </c>
      <c r="BQ21" s="19">
        <f>Tabela4[[#This Row],[Volnei Lemos Avila - Me]]</f>
        <v>0</v>
      </c>
      <c r="BR21" s="19">
        <f>Tabela4[[#This Row],[Silvana Meneghini]]</f>
        <v>0</v>
      </c>
      <c r="BS21" s="19">
        <f>Tabela4[[#This Row],[Eficaz Engenharia Ltda]]</f>
        <v>0</v>
      </c>
      <c r="BT21" s="19">
        <f>SUM(Tabela4[[#Headers],[Tania Regina Schmaltz - 01]:[Tania Regina Schmaltz - 02]])</f>
        <v>0</v>
      </c>
      <c r="BU21" s="19">
        <f>Tabela4[[#This Row],[Camila Ceretta Segatto]]</f>
        <v>0</v>
      </c>
      <c r="BV21" s="19">
        <f>Tabela4[[#This Row],[Vagner Ribas Dos Santos]]</f>
        <v>0</v>
      </c>
      <c r="BW21" s="19">
        <f>Tabela4[[#This Row],[Claudio Alfredo Konrat]]</f>
        <v>0</v>
      </c>
      <c r="BX21" s="19">
        <f>Tabela4[[#This Row],[Paulo Cesar da Rosa (Residencial)]]</f>
        <v>0</v>
      </c>
      <c r="BY21" s="19">
        <f>Tabela4[[#This Row],[Paulo Cesar da Rosa (Comercial)]]</f>
        <v>0</v>
      </c>
      <c r="BZ21" s="19">
        <f>Tabela4[[#This Row],[Geselda Schirmer (Fabiano)]]</f>
        <v>0</v>
      </c>
    </row>
    <row r="22" spans="1:78" s="19" customFormat="1" x14ac:dyDescent="0.25">
      <c r="A22" s="17">
        <v>43709</v>
      </c>
      <c r="B22" s="19">
        <f>SUM(Tabela4[[#This Row],[Marlon Colovini - 01]:[Marlon Colovini - 02]])</f>
        <v>135.97</v>
      </c>
      <c r="C22" s="19">
        <f>Tabela4[[#This Row],[Mara Barichello]]</f>
        <v>54.13</v>
      </c>
      <c r="D22" s="19">
        <f>Tabela4[[#This Row],[Jandira Dutra]]</f>
        <v>67.739999999999995</v>
      </c>
      <c r="E22" s="19">
        <f>Tabela4[[#This Row],[Luiz Fernando Kruger]]</f>
        <v>117.13</v>
      </c>
      <c r="F22" s="19">
        <f>SUM(Tabela4[[#This Row],[Paulo Bohn - 01]:[Paulo Bohn - 04]])</f>
        <v>316.67</v>
      </c>
      <c r="G22" s="19">
        <f>Tabela4[[#This Row],[Analia (Clodoaldo Entre-Ijuis)]]</f>
        <v>58.16</v>
      </c>
      <c r="H22" s="19">
        <f>Tabela4[[#This Row],[Biroh]]</f>
        <v>0</v>
      </c>
      <c r="I22" s="19">
        <f>Tabela4[[#This Row],[Gelson Posser]]</f>
        <v>72.12</v>
      </c>
      <c r="J22" s="19">
        <f>Tabela4[[#This Row],[Supermercado Caryone]]</f>
        <v>572.11</v>
      </c>
      <c r="K22" s="19">
        <f>Tabela4[[#This Row],[Ernani Minetto]]</f>
        <v>284.62</v>
      </c>
      <c r="L22" s="19">
        <f>Tabela4[[#This Row],[Jair Moscon]]</f>
        <v>188.61</v>
      </c>
      <c r="M22" s="19">
        <f>SUM(Tabela4[[#This Row],[Fabio Milke - 01]:[Fabio Milke - 02]])</f>
        <v>366.69</v>
      </c>
      <c r="N22" s="19">
        <f>Tabela4[[#This Row],[Piaia]]</f>
        <v>186.52</v>
      </c>
      <c r="O22" s="19">
        <f>Tabela4[[#This Row],[Osmar Veronese]]</f>
        <v>434.24</v>
      </c>
      <c r="P22" s="19">
        <f>Tabela4[[#This Row],[ José Luiz Moraes]]</f>
        <v>161.57</v>
      </c>
      <c r="Q22" s="19">
        <f>Tabela4[[#This Row],[Supermercado Cripy]]</f>
        <v>851.77</v>
      </c>
      <c r="R22" s="19">
        <f>Tabela4[[#This Row],[Gláucio Lipski (Giruá)]]</f>
        <v>0</v>
      </c>
      <c r="S22" s="19">
        <f>Tabela4[[#This Row],[Contri]]</f>
        <v>0</v>
      </c>
      <c r="T22" s="19">
        <f>Tabela4[[#This Row],[Cleci Rubi]]</f>
        <v>73.47</v>
      </c>
      <c r="U22" s="19">
        <f>Tabela4[[#This Row],[Betine Rost]]</f>
        <v>138.76</v>
      </c>
      <c r="V22" s="19">
        <f>SUM(Tabela4[[#This Row],[Robinson Fetter - 01]:[Robinson Fetter - 03]])</f>
        <v>281.79999999999995</v>
      </c>
      <c r="W22" s="19">
        <f>Tabela4[[#This Row],[Fabio De Moura]]</f>
        <v>132.49</v>
      </c>
      <c r="X22" s="19">
        <f>Tabela4[[#This Row],[Rochele Santos Moraes]]</f>
        <v>635.03</v>
      </c>
      <c r="Y22" s="19">
        <f>Tabela4[[#This Row],[Auto Posto Kairã]]</f>
        <v>349.05</v>
      </c>
      <c r="Z22" s="19">
        <f>Tabela4[[#This Row],[Erno Schiefelbain]]</f>
        <v>0</v>
      </c>
      <c r="AA22" s="19">
        <f>Tabela4[[#This Row],[José Paulo Backes]]</f>
        <v>0</v>
      </c>
      <c r="AB22" s="19">
        <f>Tabela4[[#This Row],[Gelso Tofolo]]</f>
        <v>449.72</v>
      </c>
      <c r="AC22" s="19">
        <f>Tabela4[[#This Row],[Diamantino]]</f>
        <v>210.48</v>
      </c>
      <c r="AD22" s="19">
        <f>Tabela4[[#This Row],[Mercado Bueno]]</f>
        <v>435.58</v>
      </c>
      <c r="AE22" s="19">
        <f>Tabela4[[#This Row],[Daniela Donadel Massalai]]</f>
        <v>69.84</v>
      </c>
      <c r="AF22" s="19">
        <f>Tabela4[[#This Row],[Comercio De Moto Peças Irmãos Guarani Ltda]]</f>
        <v>161.81</v>
      </c>
      <c r="AG22" s="19">
        <f>Tabela4[[#This Row],[Mauricio Luis Lunardi]]</f>
        <v>221.34</v>
      </c>
      <c r="AH22" s="19">
        <f>Tabela4[[#This Row],[Rosa Maria Restle Radunz]]</f>
        <v>267.79000000000002</v>
      </c>
      <c r="AI22" s="19">
        <f>Tabela4[[#This Row],[Ivo Amaral De Oliveira]]</f>
        <v>206</v>
      </c>
      <c r="AJ22" s="19">
        <f>Tabela4[[#This Row],[Silvio Robert Lemos Avila]]</f>
        <v>139.18</v>
      </c>
      <c r="AK22" s="19">
        <f>Tabela4[[#This Row],[Eldo Rost]]</f>
        <v>116.38</v>
      </c>
      <c r="AL22" s="19">
        <f>SUM(Tabela4[[#This Row],[Padaria Avenida - 01]:[Padaria Avenida - 02]])</f>
        <v>1630.3400000000001</v>
      </c>
      <c r="AM22" s="19">
        <f>Tabela4[[#This Row],[Cristiano Anshau]]</f>
        <v>177.99</v>
      </c>
      <c r="AN22" s="19">
        <f>Tabela4[[#This Row],[Luciana Claudete Meirelles Correa]]</f>
        <v>216.93</v>
      </c>
      <c r="AO22" s="19">
        <f>Tabela4[[#This Row],[Marcio Jose Siqueira]]</f>
        <v>169.78</v>
      </c>
      <c r="AP22" s="19">
        <f>Tabela4[[#This Row],[Marcos Rogerio Kessler]]</f>
        <v>58.45</v>
      </c>
      <c r="AQ22" s="19">
        <f>SUM(Tabela4[[#This Row],[AABB - 01]:[AABB - 02]])</f>
        <v>1063.4000000000001</v>
      </c>
      <c r="AR22" s="19">
        <f>SUM(Tabela4[[#This Row],[Wanda Burkard - 01]:[Wanda Burkard - 02]])</f>
        <v>0</v>
      </c>
      <c r="AS22" s="19">
        <f>Tabela4[[#This Row],[Silvio Robert Lemos Avila Me]]</f>
        <v>698.52</v>
      </c>
      <c r="AT22" s="19">
        <f>Tabela4[[#This Row],[Carmelo]]</f>
        <v>235.36</v>
      </c>
      <c r="AU22" s="19">
        <f>Tabela4[[#This Row],[Antonio Dal Forno]]</f>
        <v>73.13</v>
      </c>
      <c r="AV22" s="19">
        <f>Tabela4[[#This Row],[Marisane Paulus]]</f>
        <v>88.16</v>
      </c>
      <c r="AW22" s="19">
        <f>Tabela4[[#This Row],[Segatto Ceretta Ltda]]</f>
        <v>501.16</v>
      </c>
      <c r="AX22" s="19">
        <f>SUM(Tabela4[[#This Row],[APAE - 01]:[APAE - 02]])</f>
        <v>456.54999999999995</v>
      </c>
      <c r="AY22" s="19">
        <f>Tabela4[[#This Row],[Cássio Burin]]</f>
        <v>0</v>
      </c>
      <c r="AZ22" s="19">
        <f>Tabela4[[#This Row],[Patrick Kristoschek Da Silva]]</f>
        <v>0</v>
      </c>
      <c r="BA22" s="19">
        <f>Tabela4[[#This Row],[Silvio Robert Ávila - (Valmir)]]</f>
        <v>184.08</v>
      </c>
      <c r="BB22" s="19">
        <f>Tabela4[[#This Row],[Zederson Jose Della Flora]]</f>
        <v>0</v>
      </c>
      <c r="BC22" s="19">
        <f>Tabela4[[#This Row],[Carlos Walmir Larsão Rolim]]</f>
        <v>76.239999999999995</v>
      </c>
      <c r="BD22" s="19">
        <f>Tabela4[[#This Row],[Danieli Missio]]</f>
        <v>0</v>
      </c>
      <c r="BE22" s="19">
        <f>Tabela4[[#This Row],[José Vasconcellos]]</f>
        <v>0</v>
      </c>
      <c r="BF22" s="19">
        <f>Tabela4[[#This Row],[Linho Lev Alimentos]]</f>
        <v>0</v>
      </c>
      <c r="BG22" s="19">
        <f>Tabela4[[#This Row],[Ernani Czapla]]</f>
        <v>0</v>
      </c>
      <c r="BH22" s="19">
        <f>Tabela4[[#This Row],[Valesca Da Luz]]</f>
        <v>0</v>
      </c>
      <c r="BI22" s="19">
        <f>Tabela4[[#This Row],[Olavo Mildner]]</f>
        <v>0</v>
      </c>
      <c r="BJ22" s="19">
        <f>Tabela4[[#This Row],[Dilnei Rohled]]</f>
        <v>0</v>
      </c>
      <c r="BK22" s="19">
        <f>Tabela4[[#This Row],[Shaiana Signorini]]</f>
        <v>0</v>
      </c>
      <c r="BL22" s="19">
        <f>Tabela4[[#This Row],[Fonse Atacado]]</f>
        <v>0</v>
      </c>
      <c r="BM22" s="19">
        <f>Tabela4[[#This Row],[Comercial de Alimentos]]</f>
        <v>0</v>
      </c>
      <c r="BN22" s="19">
        <f>Tabela4[[#This Row],[Ivone Kasburg Serralheria]]</f>
        <v>0</v>
      </c>
      <c r="BO22" s="19">
        <f>Tabela4[[#This Row],[Mercado Ceretta]]</f>
        <v>0</v>
      </c>
      <c r="BP22" s="19">
        <f>Tabela4[[#This Row],[Antonio Carlos Dos Santos Pereira]]</f>
        <v>0</v>
      </c>
      <c r="BQ22" s="19">
        <f>Tabela4[[#This Row],[Volnei Lemos Avila - Me]]</f>
        <v>0</v>
      </c>
      <c r="BR22" s="19">
        <f>Tabela4[[#This Row],[Silvana Meneghini]]</f>
        <v>0</v>
      </c>
      <c r="BS22" s="19">
        <f>Tabela4[[#This Row],[Eficaz Engenharia Ltda]]</f>
        <v>0</v>
      </c>
      <c r="BT22" s="19">
        <f>SUM(Tabela4[[#Headers],[Tania Regina Schmaltz - 01]:[Tania Regina Schmaltz - 02]])</f>
        <v>0</v>
      </c>
      <c r="BU22" s="19">
        <f>Tabela4[[#This Row],[Camila Ceretta Segatto]]</f>
        <v>0</v>
      </c>
      <c r="BV22" s="19">
        <f>Tabela4[[#This Row],[Vagner Ribas Dos Santos]]</f>
        <v>0</v>
      </c>
      <c r="BW22" s="19">
        <f>Tabela4[[#This Row],[Claudio Alfredo Konrat]]</f>
        <v>0</v>
      </c>
      <c r="BX22" s="19">
        <f>Tabela4[[#This Row],[Paulo Cesar da Rosa (Residencial)]]</f>
        <v>0</v>
      </c>
      <c r="BY22" s="19">
        <f>Tabela4[[#This Row],[Paulo Cesar da Rosa (Comercial)]]</f>
        <v>0</v>
      </c>
      <c r="BZ22" s="19">
        <f>Tabela4[[#This Row],[Geselda Schirmer (Fabiano)]]</f>
        <v>0</v>
      </c>
    </row>
    <row r="23" spans="1:78" s="19" customFormat="1" x14ac:dyDescent="0.25">
      <c r="A23" s="17">
        <v>43739</v>
      </c>
      <c r="B23" s="19">
        <f>SUM(Tabela4[[#This Row],[Marlon Colovini - 01]:[Marlon Colovini - 02]])</f>
        <v>139.27000000000001</v>
      </c>
      <c r="C23" s="19">
        <f>Tabela4[[#This Row],[Mara Barichello]]</f>
        <v>54.14</v>
      </c>
      <c r="D23" s="19">
        <f>Tabela4[[#This Row],[Jandira Dutra]]</f>
        <v>53.3</v>
      </c>
      <c r="E23" s="19">
        <f>Tabela4[[#This Row],[Luiz Fernando Kruger]]</f>
        <v>165.11</v>
      </c>
      <c r="F23" s="19">
        <f>SUM(Tabela4[[#This Row],[Paulo Bohn - 01]:[Paulo Bohn - 04]])</f>
        <v>395.03999999999996</v>
      </c>
      <c r="G23" s="19">
        <f>Tabela4[[#This Row],[Analia (Clodoaldo Entre-Ijuis)]]</f>
        <v>62.9</v>
      </c>
      <c r="H23" s="19">
        <f>Tabela4[[#This Row],[Biroh]]</f>
        <v>457.93</v>
      </c>
      <c r="I23" s="19">
        <f>Tabela4[[#This Row],[Gelson Posser]]</f>
        <v>78.12</v>
      </c>
      <c r="J23" s="19">
        <f>Tabela4[[#This Row],[Supermercado Caryone]]</f>
        <v>717.28</v>
      </c>
      <c r="K23" s="19">
        <f>Tabela4[[#This Row],[Ernani Minetto]]</f>
        <v>560.15</v>
      </c>
      <c r="L23" s="19">
        <f>Tabela4[[#This Row],[Jair Moscon]]</f>
        <v>193.37</v>
      </c>
      <c r="M23" s="19">
        <f>SUM(Tabela4[[#This Row],[Fabio Milke - 01]:[Fabio Milke - 02]])</f>
        <v>369.38</v>
      </c>
      <c r="N23" s="19">
        <f>Tabela4[[#This Row],[Piaia]]</f>
        <v>286.64999999999998</v>
      </c>
      <c r="O23" s="19">
        <f>Tabela4[[#This Row],[Osmar Veronese]]</f>
        <v>216.15</v>
      </c>
      <c r="P23" s="19">
        <f>Tabela4[[#This Row],[ José Luiz Moraes]]</f>
        <v>110.51</v>
      </c>
      <c r="Q23" s="19">
        <f>Tabela4[[#This Row],[Supermercado Cripy]]</f>
        <v>1253.73</v>
      </c>
      <c r="R23" s="19">
        <f>Tabela4[[#This Row],[Gláucio Lipski (Giruá)]]</f>
        <v>0</v>
      </c>
      <c r="S23" s="19">
        <f>Tabela4[[#This Row],[Contri]]</f>
        <v>0</v>
      </c>
      <c r="T23" s="19">
        <f>Tabela4[[#This Row],[Cleci Rubi]]</f>
        <v>73.41</v>
      </c>
      <c r="U23" s="19">
        <f>Tabela4[[#This Row],[Betine Rost]]</f>
        <v>142.49</v>
      </c>
      <c r="V23" s="19">
        <f>SUM(Tabela4[[#This Row],[Robinson Fetter - 01]:[Robinson Fetter - 03]])</f>
        <v>661.01</v>
      </c>
      <c r="W23" s="19">
        <f>Tabela4[[#This Row],[Fabio De Moura]]</f>
        <v>95.84</v>
      </c>
      <c r="X23" s="19">
        <f>Tabela4[[#This Row],[Rochele Santos Moraes]]</f>
        <v>241.56</v>
      </c>
      <c r="Y23" s="19">
        <f>Tabela4[[#This Row],[Auto Posto Kairã]]</f>
        <v>438.56</v>
      </c>
      <c r="Z23" s="19">
        <f>Tabela4[[#This Row],[Erno Schiefelbain]]</f>
        <v>0</v>
      </c>
      <c r="AA23" s="19">
        <f>Tabela4[[#This Row],[José Paulo Backes]]</f>
        <v>0</v>
      </c>
      <c r="AB23" s="19">
        <f>Tabela4[[#This Row],[Gelso Tofolo]]</f>
        <v>508.99</v>
      </c>
      <c r="AC23" s="19">
        <f>Tabela4[[#This Row],[Diamantino]]</f>
        <v>323.66000000000003</v>
      </c>
      <c r="AD23" s="19">
        <f>Tabela4[[#This Row],[Mercado Bueno]]</f>
        <v>549.17999999999995</v>
      </c>
      <c r="AE23" s="19">
        <f>Tabela4[[#This Row],[Daniela Donadel Massalai]]</f>
        <v>76.23</v>
      </c>
      <c r="AF23" s="19">
        <f>Tabela4[[#This Row],[Comercio De Moto Peças Irmãos Guarani Ltda]]</f>
        <v>194.85</v>
      </c>
      <c r="AG23" s="19">
        <f>Tabela4[[#This Row],[Mauricio Luis Lunardi]]</f>
        <v>200.61</v>
      </c>
      <c r="AH23" s="19">
        <f>Tabela4[[#This Row],[Rosa Maria Restle Radunz]]</f>
        <v>0</v>
      </c>
      <c r="AI23" s="19">
        <f>Tabela4[[#This Row],[Ivo Amaral De Oliveira]]</f>
        <v>232.31</v>
      </c>
      <c r="AJ23" s="19">
        <f>Tabela4[[#This Row],[Silvio Robert Lemos Avila]]</f>
        <v>137.04</v>
      </c>
      <c r="AK23" s="19">
        <f>Tabela4[[#This Row],[Eldo Rost]]</f>
        <v>117.49</v>
      </c>
      <c r="AL23" s="19">
        <f>SUM(Tabela4[[#This Row],[Padaria Avenida - 01]:[Padaria Avenida - 02]])</f>
        <v>1663.13</v>
      </c>
      <c r="AM23" s="19">
        <f>Tabela4[[#This Row],[Cristiano Anshau]]</f>
        <v>159.9</v>
      </c>
      <c r="AN23" s="19">
        <f>Tabela4[[#This Row],[Luciana Claudete Meirelles Correa]]</f>
        <v>200.55</v>
      </c>
      <c r="AO23" s="19">
        <f>Tabela4[[#This Row],[Marcio Jose Siqueira]]</f>
        <v>165.3</v>
      </c>
      <c r="AP23" s="19">
        <f>Tabela4[[#This Row],[Marcos Rogerio Kessler]]</f>
        <v>55.29</v>
      </c>
      <c r="AQ23" s="19">
        <f>SUM(Tabela4[[#This Row],[AABB - 01]:[AABB - 02]])</f>
        <v>1215.4099999999999</v>
      </c>
      <c r="AR23" s="19">
        <f>SUM(Tabela4[[#This Row],[Wanda Burkard - 01]:[Wanda Burkard - 02]])</f>
        <v>0</v>
      </c>
      <c r="AS23" s="19">
        <f>Tabela4[[#This Row],[Silvio Robert Lemos Avila Me]]</f>
        <v>909.94</v>
      </c>
      <c r="AT23" s="19">
        <f>Tabela4[[#This Row],[Carmelo]]</f>
        <v>250.77</v>
      </c>
      <c r="AU23" s="19">
        <f>Tabela4[[#This Row],[Antonio Dal Forno]]</f>
        <v>76.319999999999993</v>
      </c>
      <c r="AV23" s="19">
        <f>Tabela4[[#This Row],[Marisane Paulus]]</f>
        <v>91.39</v>
      </c>
      <c r="AW23" s="19">
        <f>Tabela4[[#This Row],[Segatto Ceretta Ltda]]</f>
        <v>563.92999999999995</v>
      </c>
      <c r="AX23" s="19">
        <f>SUM(Tabela4[[#This Row],[APAE - 01]:[APAE - 02]])</f>
        <v>520.38</v>
      </c>
      <c r="AY23" s="19">
        <f>Tabela4[[#This Row],[Cássio Burin]]</f>
        <v>0</v>
      </c>
      <c r="AZ23" s="19">
        <f>Tabela4[[#This Row],[Patrick Kristoschek Da Silva]]</f>
        <v>141.84</v>
      </c>
      <c r="BA23" s="19">
        <f>Tabela4[[#This Row],[Silvio Robert Ávila - (Valmir)]]</f>
        <v>171.53</v>
      </c>
      <c r="BB23" s="19">
        <f>Tabela4[[#This Row],[Zederson Jose Della Flora]]</f>
        <v>0</v>
      </c>
      <c r="BC23" s="19">
        <f>Tabela4[[#This Row],[Carlos Walmir Larsão Rolim]]</f>
        <v>86.36</v>
      </c>
      <c r="BD23" s="19">
        <f>Tabela4[[#This Row],[Danieli Missio]]</f>
        <v>79.209999999999994</v>
      </c>
      <c r="BE23" s="19">
        <f>Tabela4[[#This Row],[José Vasconcellos]]</f>
        <v>110.86</v>
      </c>
      <c r="BF23" s="19">
        <f>Tabela4[[#This Row],[Linho Lev Alimentos]]</f>
        <v>120.77</v>
      </c>
      <c r="BG23" s="19">
        <f>Tabela4[[#This Row],[Ernani Czapla]]</f>
        <v>0</v>
      </c>
      <c r="BH23" s="19">
        <f>Tabela4[[#This Row],[Valesca Da Luz]]</f>
        <v>0</v>
      </c>
      <c r="BI23" s="19">
        <f>Tabela4[[#This Row],[Olavo Mildner]]</f>
        <v>0</v>
      </c>
      <c r="BJ23" s="19">
        <f>Tabela4[[#This Row],[Dilnei Rohled]]</f>
        <v>0</v>
      </c>
      <c r="BK23" s="19">
        <f>Tabela4[[#This Row],[Shaiana Signorini]]</f>
        <v>0</v>
      </c>
      <c r="BL23" s="19">
        <f>Tabela4[[#This Row],[Fonse Atacado]]</f>
        <v>0</v>
      </c>
      <c r="BM23" s="19">
        <f>Tabela4[[#This Row],[Comercial de Alimentos]]</f>
        <v>0</v>
      </c>
      <c r="BN23" s="19">
        <f>Tabela4[[#This Row],[Ivone Kasburg Serralheria]]</f>
        <v>0</v>
      </c>
      <c r="BO23" s="19">
        <f>Tabela4[[#This Row],[Mercado Ceretta]]</f>
        <v>0</v>
      </c>
      <c r="BP23" s="19">
        <f>Tabela4[[#This Row],[Antonio Carlos Dos Santos Pereira]]</f>
        <v>0</v>
      </c>
      <c r="BQ23" s="19">
        <f>Tabela4[[#This Row],[Volnei Lemos Avila - Me]]</f>
        <v>0</v>
      </c>
      <c r="BR23" s="19">
        <f>Tabela4[[#This Row],[Silvana Meneghini]]</f>
        <v>0</v>
      </c>
      <c r="BS23" s="19">
        <f>Tabela4[[#This Row],[Eficaz Engenharia Ltda]]</f>
        <v>0</v>
      </c>
      <c r="BT23" s="19">
        <f>SUM(Tabela4[[#Headers],[Tania Regina Schmaltz - 01]:[Tania Regina Schmaltz - 02]])</f>
        <v>0</v>
      </c>
      <c r="BU23" s="19">
        <f>Tabela4[[#This Row],[Camila Ceretta Segatto]]</f>
        <v>0</v>
      </c>
      <c r="BV23" s="19">
        <f>Tabela4[[#This Row],[Vagner Ribas Dos Santos]]</f>
        <v>0</v>
      </c>
      <c r="BW23" s="19">
        <f>Tabela4[[#This Row],[Claudio Alfredo Konrat]]</f>
        <v>0</v>
      </c>
      <c r="BX23" s="19">
        <f>Tabela4[[#This Row],[Paulo Cesar da Rosa (Residencial)]]</f>
        <v>0</v>
      </c>
      <c r="BY23" s="19">
        <f>Tabela4[[#This Row],[Paulo Cesar da Rosa (Comercial)]]</f>
        <v>0</v>
      </c>
      <c r="BZ23" s="19">
        <f>Tabela4[[#This Row],[Geselda Schirmer (Fabiano)]]</f>
        <v>0</v>
      </c>
    </row>
    <row r="24" spans="1:78" s="19" customFormat="1" x14ac:dyDescent="0.25">
      <c r="A24" s="17">
        <v>43770</v>
      </c>
      <c r="B24" s="19">
        <f>SUM(Tabela4[[#This Row],[Marlon Colovini - 01]:[Marlon Colovini - 02]])</f>
        <v>150.16</v>
      </c>
      <c r="C24" s="19">
        <f>Tabela4[[#This Row],[Mara Barichello]]</f>
        <v>58.75</v>
      </c>
      <c r="D24" s="19">
        <f>Tabela4[[#This Row],[Jandira Dutra]]</f>
        <v>94.13</v>
      </c>
      <c r="E24" s="19">
        <f>Tabela4[[#This Row],[Luiz Fernando Kruger]]</f>
        <v>172.16</v>
      </c>
      <c r="F24" s="19">
        <f>SUM(Tabela4[[#This Row],[Paulo Bohn - 01]:[Paulo Bohn - 04]])</f>
        <v>430.86</v>
      </c>
      <c r="G24" s="19">
        <f>Tabela4[[#This Row],[Analia (Clodoaldo Entre-Ijuis)]]</f>
        <v>71.2</v>
      </c>
      <c r="H24" s="19">
        <f>Tabela4[[#This Row],[Biroh]]</f>
        <v>748.07</v>
      </c>
      <c r="I24" s="19">
        <f>Tabela4[[#This Row],[Gelson Posser]]</f>
        <v>62.87</v>
      </c>
      <c r="J24" s="19">
        <f>Tabela4[[#This Row],[Supermercado Caryone]]</f>
        <v>1851.84</v>
      </c>
      <c r="K24" s="19">
        <f>Tabela4[[#This Row],[Ernani Minetto]]</f>
        <v>523.09</v>
      </c>
      <c r="L24" s="19">
        <f>Tabela4[[#This Row],[Jair Moscon]]</f>
        <v>182.52</v>
      </c>
      <c r="M24" s="19">
        <f>SUM(Tabela4[[#This Row],[Fabio Milke - 01]:[Fabio Milke - 02]])</f>
        <v>358.19</v>
      </c>
      <c r="N24" s="19">
        <f>Tabela4[[#This Row],[Piaia]]</f>
        <v>252.11</v>
      </c>
      <c r="O24" s="19">
        <f>Tabela4[[#This Row],[Osmar Veronese]]</f>
        <v>208.2</v>
      </c>
      <c r="P24" s="19">
        <f>Tabela4[[#This Row],[ José Luiz Moraes]]</f>
        <v>224.79</v>
      </c>
      <c r="Q24" s="19">
        <f>Tabela4[[#This Row],[Supermercado Cripy]]</f>
        <v>2544.86</v>
      </c>
      <c r="R24" s="19">
        <f>Tabela4[[#This Row],[Gláucio Lipski (Giruá)]]</f>
        <v>0</v>
      </c>
      <c r="S24" s="19">
        <f>Tabela4[[#This Row],[Contri]]</f>
        <v>0</v>
      </c>
      <c r="T24" s="19">
        <f>Tabela4[[#This Row],[Cleci Rubi]]</f>
        <v>72.44</v>
      </c>
      <c r="U24" s="19">
        <f>Tabela4[[#This Row],[Betine Rost]]</f>
        <v>149.19999999999999</v>
      </c>
      <c r="V24" s="19">
        <f>SUM(Tabela4[[#This Row],[Robinson Fetter - 01]:[Robinson Fetter - 03]])</f>
        <v>760.45</v>
      </c>
      <c r="W24" s="19">
        <f>Tabela4[[#This Row],[Fabio De Moura]]</f>
        <v>112.76</v>
      </c>
      <c r="X24" s="19">
        <f>Tabela4[[#This Row],[Rochele Santos Moraes]]</f>
        <v>221.47</v>
      </c>
      <c r="Y24" s="19">
        <f>Tabela4[[#This Row],[Auto Posto Kairã]]</f>
        <v>525.04</v>
      </c>
      <c r="Z24" s="19">
        <f>Tabela4[[#This Row],[Erno Schiefelbain]]</f>
        <v>0</v>
      </c>
      <c r="AA24" s="19">
        <f>Tabela4[[#This Row],[José Paulo Backes]]</f>
        <v>0</v>
      </c>
      <c r="AB24" s="19">
        <f>Tabela4[[#This Row],[Gelso Tofolo]]</f>
        <v>760.51</v>
      </c>
      <c r="AC24" s="19">
        <f>Tabela4[[#This Row],[Diamantino]]</f>
        <v>568.32000000000005</v>
      </c>
      <c r="AD24" s="19">
        <f>Tabela4[[#This Row],[Mercado Bueno]]</f>
        <v>629.28</v>
      </c>
      <c r="AE24" s="19">
        <f>Tabela4[[#This Row],[Daniela Donadel Massalai]]</f>
        <v>103.49</v>
      </c>
      <c r="AF24" s="19">
        <f>Tabela4[[#This Row],[Comercio De Moto Peças Irmãos Guarani Ltda]]</f>
        <v>212.62</v>
      </c>
      <c r="AG24" s="19">
        <f>Tabela4[[#This Row],[Mauricio Luis Lunardi]]</f>
        <v>217.19</v>
      </c>
      <c r="AH24" s="19">
        <f>Tabela4[[#This Row],[Rosa Maria Restle Radunz]]</f>
        <v>77.209999999999994</v>
      </c>
      <c r="AI24" s="19">
        <f>Tabela4[[#This Row],[Ivo Amaral De Oliveira]]</f>
        <v>251.5</v>
      </c>
      <c r="AJ24" s="19">
        <f>Tabela4[[#This Row],[Silvio Robert Lemos Avila]]</f>
        <v>171.08</v>
      </c>
      <c r="AK24" s="19">
        <f>Tabela4[[#This Row],[Eldo Rost]]</f>
        <v>115.88</v>
      </c>
      <c r="AL24" s="19">
        <f>SUM(Tabela4[[#This Row],[Padaria Avenida - 01]:[Padaria Avenida - 02]])</f>
        <v>1767.21</v>
      </c>
      <c r="AM24" s="19">
        <f>Tabela4[[#This Row],[Cristiano Anshau]]</f>
        <v>197.97</v>
      </c>
      <c r="AN24" s="19">
        <f>Tabela4[[#This Row],[Luciana Claudete Meirelles Correa]]</f>
        <v>0</v>
      </c>
      <c r="AO24" s="19">
        <f>Tabela4[[#This Row],[Marcio Jose Siqueira]]</f>
        <v>153.47999999999999</v>
      </c>
      <c r="AP24" s="19">
        <f>Tabela4[[#This Row],[Marcos Rogerio Kessler]]</f>
        <v>76.52</v>
      </c>
      <c r="AQ24" s="19">
        <f>SUM(Tabela4[[#This Row],[AABB - 01]:[AABB - 02]])</f>
        <v>3631.98</v>
      </c>
      <c r="AR24" s="19">
        <f>SUM(Tabela4[[#This Row],[Wanda Burkard - 01]:[Wanda Burkard - 02]])</f>
        <v>0</v>
      </c>
      <c r="AS24" s="19">
        <f>Tabela4[[#This Row],[Silvio Robert Lemos Avila Me]]</f>
        <v>1163.7</v>
      </c>
      <c r="AT24" s="19">
        <f>Tabela4[[#This Row],[Carmelo]]</f>
        <v>253.17</v>
      </c>
      <c r="AU24" s="19">
        <f>Tabela4[[#This Row],[Antonio Dal Forno]]</f>
        <v>85.65</v>
      </c>
      <c r="AV24" s="19">
        <f>Tabela4[[#This Row],[Marisane Paulus]]</f>
        <v>112.27</v>
      </c>
      <c r="AW24" s="19">
        <f>Tabela4[[#This Row],[Segatto Ceretta Ltda]]</f>
        <v>619.45000000000005</v>
      </c>
      <c r="AX24" s="19">
        <f>SUM(Tabela4[[#This Row],[APAE - 01]:[APAE - 02]])</f>
        <v>678.74</v>
      </c>
      <c r="AY24" s="19">
        <f>Tabela4[[#This Row],[Cássio Burin]]</f>
        <v>0</v>
      </c>
      <c r="AZ24" s="19">
        <f>Tabela4[[#This Row],[Patrick Kristoschek Da Silva]]</f>
        <v>0</v>
      </c>
      <c r="BA24" s="19">
        <f>Tabela4[[#This Row],[Silvio Robert Ávila - (Valmir)]]</f>
        <v>213.07</v>
      </c>
      <c r="BB24" s="19">
        <f>Tabela4[[#This Row],[Zederson Jose Della Flora]]</f>
        <v>0</v>
      </c>
      <c r="BC24" s="19">
        <f>Tabela4[[#This Row],[Carlos Walmir Larsão Rolim]]</f>
        <v>87.07</v>
      </c>
      <c r="BD24" s="19">
        <f>Tabela4[[#This Row],[Danieli Missio]]</f>
        <v>92.78</v>
      </c>
      <c r="BE24" s="19">
        <f>Tabela4[[#This Row],[José Vasconcellos]]</f>
        <v>108.67</v>
      </c>
      <c r="BF24" s="19">
        <f>Tabela4[[#This Row],[Linho Lev Alimentos]]</f>
        <v>168.79</v>
      </c>
      <c r="BG24" s="19">
        <f>Tabela4[[#This Row],[Ernani Czapla]]</f>
        <v>0</v>
      </c>
      <c r="BH24" s="19">
        <f>Tabela4[[#This Row],[Valesca Da Luz]]</f>
        <v>91.02</v>
      </c>
      <c r="BI24" s="19">
        <f>Tabela4[[#This Row],[Olavo Mildner]]</f>
        <v>312.64</v>
      </c>
      <c r="BJ24" s="19">
        <f>Tabela4[[#This Row],[Dilnei Rohled]]</f>
        <v>281.77999999999997</v>
      </c>
      <c r="BK24" s="19">
        <f>Tabela4[[#This Row],[Shaiana Signorini]]</f>
        <v>136.61000000000001</v>
      </c>
      <c r="BL24" s="19">
        <f>Tabela4[[#This Row],[Fonse Atacado]]</f>
        <v>2961.45</v>
      </c>
      <c r="BM24" s="19">
        <f>Tabela4[[#This Row],[Comercial de Alimentos]]</f>
        <v>13952.96</v>
      </c>
      <c r="BN24" s="19">
        <f>Tabela4[[#This Row],[Ivone Kasburg Serralheria]]</f>
        <v>0</v>
      </c>
      <c r="BO24" s="19">
        <f>Tabela4[[#This Row],[Mercado Ceretta]]</f>
        <v>0</v>
      </c>
      <c r="BP24" s="19">
        <f>Tabela4[[#This Row],[Antonio Carlos Dos Santos Pereira]]</f>
        <v>0</v>
      </c>
      <c r="BQ24" s="19">
        <f>Tabela4[[#This Row],[Volnei Lemos Avila - Me]]</f>
        <v>0</v>
      </c>
      <c r="BR24" s="19">
        <f>Tabela4[[#This Row],[Silvana Meneghini]]</f>
        <v>0</v>
      </c>
      <c r="BS24" s="19">
        <f>Tabela4[[#This Row],[Eficaz Engenharia Ltda]]</f>
        <v>0</v>
      </c>
      <c r="BT24" s="19">
        <f>SUM(Tabela4[[#Headers],[Tania Regina Schmaltz - 01]:[Tania Regina Schmaltz - 02]])</f>
        <v>0</v>
      </c>
      <c r="BU24" s="19">
        <f>Tabela4[[#This Row],[Camila Ceretta Segatto]]</f>
        <v>0</v>
      </c>
      <c r="BV24" s="19">
        <f>Tabela4[[#This Row],[Vagner Ribas Dos Santos]]</f>
        <v>0</v>
      </c>
      <c r="BW24" s="19">
        <f>Tabela4[[#This Row],[Claudio Alfredo Konrat]]</f>
        <v>0</v>
      </c>
      <c r="BX24" s="19">
        <f>Tabela4[[#This Row],[Paulo Cesar da Rosa (Residencial)]]</f>
        <v>0</v>
      </c>
      <c r="BY24" s="19">
        <f>Tabela4[[#This Row],[Paulo Cesar da Rosa (Comercial)]]</f>
        <v>0</v>
      </c>
      <c r="BZ24" s="19">
        <f>Tabela4[[#This Row],[Geselda Schirmer (Fabiano)]]</f>
        <v>0</v>
      </c>
    </row>
    <row r="25" spans="1:78" s="19" customFormat="1" x14ac:dyDescent="0.25">
      <c r="A25" s="17">
        <v>43800</v>
      </c>
      <c r="B25" s="19">
        <f>SUM(Tabela4[[#This Row],[Marlon Colovini - 01]:[Marlon Colovini - 02]])</f>
        <v>166.13</v>
      </c>
      <c r="C25" s="19">
        <f>Tabela4[[#This Row],[Mara Barichello]]</f>
        <v>63.3</v>
      </c>
      <c r="D25" s="19">
        <f>Tabela4[[#This Row],[Jandira Dutra]]</f>
        <v>0</v>
      </c>
      <c r="E25" s="19">
        <f>Tabela4[[#This Row],[Luiz Fernando Kruger]]</f>
        <v>182.29</v>
      </c>
      <c r="F25" s="19">
        <f>SUM(Tabela4[[#This Row],[Paulo Bohn - 01]:[Paulo Bohn - 04]])</f>
        <v>291.10000000000002</v>
      </c>
      <c r="G25" s="19">
        <f>Tabela4[[#This Row],[Analia (Clodoaldo Entre-Ijuis)]]</f>
        <v>91.73</v>
      </c>
      <c r="H25" s="19">
        <f>Tabela4[[#This Row],[Biroh]]</f>
        <v>1050.71</v>
      </c>
      <c r="I25" s="19">
        <f>Tabela4[[#This Row],[Gelson Posser]]</f>
        <v>88.71</v>
      </c>
      <c r="J25" s="19">
        <f>Tabela4[[#This Row],[Supermercado Caryone]]</f>
        <v>780.22</v>
      </c>
      <c r="K25" s="19">
        <f>Tabela4[[#This Row],[Ernani Minetto]]</f>
        <v>375.08</v>
      </c>
      <c r="L25" s="19">
        <f>Tabela4[[#This Row],[Jair Moscon]]</f>
        <v>191.84</v>
      </c>
      <c r="M25" s="19">
        <f>SUM(Tabela4[[#This Row],[Fabio Milke - 01]:[Fabio Milke - 02]])</f>
        <v>364.76</v>
      </c>
      <c r="N25" s="19">
        <f>Tabela4[[#This Row],[Piaia]]</f>
        <v>221.99</v>
      </c>
      <c r="O25" s="19">
        <f>Tabela4[[#This Row],[Osmar Veronese]]</f>
        <v>218.08</v>
      </c>
      <c r="P25" s="19">
        <f>Tabela4[[#This Row],[ José Luiz Moraes]]</f>
        <v>93.28</v>
      </c>
      <c r="Q25" s="19">
        <f>Tabela4[[#This Row],[Supermercado Cripy]]</f>
        <v>2119.9499999999998</v>
      </c>
      <c r="R25" s="19">
        <f>Tabela4[[#This Row],[Gláucio Lipski (Giruá)]]</f>
        <v>0</v>
      </c>
      <c r="S25" s="19">
        <f>Tabela4[[#This Row],[Contri]]</f>
        <v>0</v>
      </c>
      <c r="T25" s="19">
        <f>Tabela4[[#This Row],[Cleci Rubi]]</f>
        <v>66.2</v>
      </c>
      <c r="U25" s="19">
        <f>Tabela4[[#This Row],[Betine Rost]]</f>
        <v>153.88</v>
      </c>
      <c r="V25" s="19">
        <f>SUM(Tabela4[[#This Row],[Robinson Fetter - 01]:[Robinson Fetter - 03]])</f>
        <v>875.93000000000006</v>
      </c>
      <c r="W25" s="19">
        <f>Tabela4[[#This Row],[Fabio De Moura]]</f>
        <v>0</v>
      </c>
      <c r="X25" s="19">
        <f>Tabela4[[#This Row],[Rochele Santos Moraes]]</f>
        <v>0</v>
      </c>
      <c r="Y25" s="19">
        <f>Tabela4[[#This Row],[Auto Posto Kairã]]</f>
        <v>0</v>
      </c>
      <c r="Z25" s="19">
        <f>Tabela4[[#This Row],[Erno Schiefelbain]]</f>
        <v>0</v>
      </c>
      <c r="AA25" s="19">
        <f>Tabela4[[#This Row],[José Paulo Backes]]</f>
        <v>0</v>
      </c>
      <c r="AB25" s="19">
        <f>Tabela4[[#This Row],[Gelso Tofolo]]</f>
        <v>0</v>
      </c>
      <c r="AC25" s="19">
        <f>Tabela4[[#This Row],[Diamantino]]</f>
        <v>0</v>
      </c>
      <c r="AD25" s="19">
        <f>Tabela4[[#This Row],[Mercado Bueno]]</f>
        <v>0</v>
      </c>
      <c r="AE25" s="19">
        <f>Tabela4[[#This Row],[Daniela Donadel Massalai]]</f>
        <v>0</v>
      </c>
      <c r="AF25" s="19">
        <f>Tabela4[[#This Row],[Comercio De Moto Peças Irmãos Guarani Ltda]]</f>
        <v>0</v>
      </c>
      <c r="AG25" s="19">
        <f>Tabela4[[#This Row],[Mauricio Luis Lunardi]]</f>
        <v>0</v>
      </c>
      <c r="AH25" s="19">
        <f>Tabela4[[#This Row],[Rosa Maria Restle Radunz]]</f>
        <v>0</v>
      </c>
      <c r="AI25" s="19">
        <f>Tabela4[[#This Row],[Ivo Amaral De Oliveira]]</f>
        <v>0</v>
      </c>
      <c r="AJ25" s="19">
        <f>Tabela4[[#This Row],[Silvio Robert Lemos Avila]]</f>
        <v>0</v>
      </c>
      <c r="AK25" s="19">
        <f>Tabela4[[#This Row],[Eldo Rost]]</f>
        <v>0</v>
      </c>
      <c r="AL25" s="19">
        <f>SUM(Tabela4[[#This Row],[Padaria Avenida - 01]:[Padaria Avenida - 02]])</f>
        <v>0</v>
      </c>
      <c r="AM25" s="19">
        <f>Tabela4[[#This Row],[Cristiano Anshau]]</f>
        <v>0</v>
      </c>
      <c r="AN25" s="19">
        <f>Tabela4[[#This Row],[Luciana Claudete Meirelles Correa]]</f>
        <v>0</v>
      </c>
      <c r="AO25" s="19">
        <f>Tabela4[[#This Row],[Marcio Jose Siqueira]]</f>
        <v>0</v>
      </c>
      <c r="AP25" s="19">
        <f>Tabela4[[#This Row],[Marcos Rogerio Kessler]]</f>
        <v>0</v>
      </c>
      <c r="AQ25" s="19">
        <f>SUM(Tabela4[[#This Row],[AABB - 01]:[AABB - 02]])</f>
        <v>0</v>
      </c>
      <c r="AR25" s="19">
        <f>SUM(Tabela4[[#This Row],[Wanda Burkard - 01]:[Wanda Burkard - 02]])</f>
        <v>0</v>
      </c>
      <c r="AS25" s="19">
        <f>Tabela4[[#This Row],[Silvio Robert Lemos Avila Me]]</f>
        <v>0</v>
      </c>
      <c r="AT25" s="19">
        <f>Tabela4[[#This Row],[Carmelo]]</f>
        <v>0</v>
      </c>
      <c r="AU25" s="19">
        <f>Tabela4[[#This Row],[Antonio Dal Forno]]</f>
        <v>0</v>
      </c>
      <c r="AV25" s="19">
        <f>Tabela4[[#This Row],[Marisane Paulus]]</f>
        <v>0</v>
      </c>
      <c r="AW25" s="19">
        <f>Tabela4[[#This Row],[Segatto Ceretta Ltda]]</f>
        <v>0</v>
      </c>
      <c r="AX25" s="19">
        <f>SUM(Tabela4[[#This Row],[APAE - 01]:[APAE - 02]])</f>
        <v>0</v>
      </c>
      <c r="AY25" s="19">
        <f>Tabela4[[#This Row],[Cássio Burin]]</f>
        <v>0</v>
      </c>
      <c r="AZ25" s="19">
        <f>Tabela4[[#This Row],[Patrick Kristoschek Da Silva]]</f>
        <v>0</v>
      </c>
      <c r="BA25" s="19">
        <f>Tabela4[[#This Row],[Silvio Robert Ávila - (Valmir)]]</f>
        <v>0</v>
      </c>
      <c r="BB25" s="19">
        <f>Tabela4[[#This Row],[Zederson Jose Della Flora]]</f>
        <v>0</v>
      </c>
      <c r="BC25" s="19">
        <f>Tabela4[[#This Row],[Carlos Walmir Larsão Rolim]]</f>
        <v>0</v>
      </c>
      <c r="BD25" s="19">
        <f>Tabela4[[#This Row],[Danieli Missio]]</f>
        <v>0</v>
      </c>
      <c r="BE25" s="19">
        <f>Tabela4[[#This Row],[José Vasconcellos]]</f>
        <v>0</v>
      </c>
      <c r="BF25" s="19">
        <f>Tabela4[[#This Row],[Linho Lev Alimentos]]</f>
        <v>0</v>
      </c>
      <c r="BG25" s="19">
        <f>Tabela4[[#This Row],[Ernani Czapla]]</f>
        <v>0</v>
      </c>
      <c r="BH25" s="19">
        <f>Tabela4[[#This Row],[Valesca Da Luz]]</f>
        <v>0</v>
      </c>
      <c r="BI25" s="19">
        <f>Tabela4[[#This Row],[Olavo Mildner]]</f>
        <v>0</v>
      </c>
      <c r="BJ25" s="19">
        <f>Tabela4[[#This Row],[Dilnei Rohled]]</f>
        <v>0</v>
      </c>
      <c r="BK25" s="19">
        <f>Tabela4[[#This Row],[Shaiana Signorini]]</f>
        <v>0</v>
      </c>
      <c r="BL25" s="19">
        <f>Tabela4[[#This Row],[Fonse Atacado]]</f>
        <v>0</v>
      </c>
      <c r="BM25" s="19">
        <f>Tabela4[[#This Row],[Comercial de Alimentos]]</f>
        <v>0</v>
      </c>
      <c r="BN25" s="19">
        <f>Tabela4[[#This Row],[Ivone Kasburg Serralheria]]</f>
        <v>0</v>
      </c>
      <c r="BO25" s="19">
        <f>Tabela4[[#This Row],[Mercado Ceretta]]</f>
        <v>0</v>
      </c>
      <c r="BP25" s="19">
        <f>Tabela4[[#This Row],[Antonio Carlos Dos Santos Pereira]]</f>
        <v>0</v>
      </c>
      <c r="BQ25" s="19">
        <f>Tabela4[[#This Row],[Volnei Lemos Avila - Me]]</f>
        <v>0</v>
      </c>
      <c r="BR25" s="19">
        <f>Tabela4[[#This Row],[Silvana Meneghini]]</f>
        <v>0</v>
      </c>
      <c r="BS25" s="19">
        <f>Tabela4[[#This Row],[Eficaz Engenharia Ltda]]</f>
        <v>0</v>
      </c>
      <c r="BT25" s="19">
        <f>SUM(Tabela4[[#Headers],[Tania Regina Schmaltz - 01]:[Tania Regina Schmaltz - 02]])</f>
        <v>0</v>
      </c>
      <c r="BU25" s="19">
        <f>Tabela4[[#This Row],[Camila Ceretta Segatto]]</f>
        <v>0</v>
      </c>
      <c r="BV25" s="19">
        <f>Tabela4[[#This Row],[Vagner Ribas Dos Santos]]</f>
        <v>0</v>
      </c>
      <c r="BW25" s="19">
        <f>Tabela4[[#This Row],[Claudio Alfredo Konrat]]</f>
        <v>0</v>
      </c>
      <c r="BX25" s="19">
        <f>Tabela4[[#This Row],[Paulo Cesar da Rosa (Residencial)]]</f>
        <v>0</v>
      </c>
      <c r="BY25" s="19">
        <f>Tabela4[[#This Row],[Paulo Cesar da Rosa (Comercial)]]</f>
        <v>0</v>
      </c>
      <c r="BZ25" s="19">
        <f>Tabela4[[#This Row],[Geselda Schirmer (Fabiano)]]</f>
        <v>0</v>
      </c>
    </row>
    <row r="26" spans="1:78" s="19" customFormat="1" x14ac:dyDescent="0.25">
      <c r="A26" s="17">
        <v>43831</v>
      </c>
      <c r="B26" s="19">
        <f>SUM(Tabela4[[#This Row],[Marlon Colovini - 01]:[Marlon Colovini - 02]])</f>
        <v>0</v>
      </c>
      <c r="C26" s="19">
        <f>Tabela4[[#This Row],[Mara Barichello]]</f>
        <v>0</v>
      </c>
      <c r="D26" s="19">
        <f>Tabela4[[#This Row],[Jandira Dutra]]</f>
        <v>0</v>
      </c>
      <c r="E26" s="19">
        <f>Tabela4[[#This Row],[Luiz Fernando Kruger]]</f>
        <v>0</v>
      </c>
      <c r="F26" s="19">
        <f>SUM(Tabela4[[#This Row],[Paulo Bohn - 01]:[Paulo Bohn - 04]])</f>
        <v>0</v>
      </c>
      <c r="G26" s="19">
        <f>Tabela4[[#This Row],[Analia (Clodoaldo Entre-Ijuis)]]</f>
        <v>0</v>
      </c>
      <c r="H26" s="19">
        <f>Tabela4[[#This Row],[Biroh]]</f>
        <v>0</v>
      </c>
      <c r="I26" s="19">
        <f>Tabela4[[#This Row],[Gelson Posser]]</f>
        <v>0</v>
      </c>
      <c r="J26" s="19">
        <f>Tabela4[[#This Row],[Supermercado Caryone]]</f>
        <v>0</v>
      </c>
      <c r="K26" s="19">
        <f>Tabela4[[#This Row],[Ernani Minetto]]</f>
        <v>0</v>
      </c>
      <c r="L26" s="19">
        <f>Tabela4[[#This Row],[Jair Moscon]]</f>
        <v>0</v>
      </c>
      <c r="M26" s="19">
        <f>SUM(Tabela4[[#This Row],[Fabio Milke - 01]:[Fabio Milke - 02]])</f>
        <v>0</v>
      </c>
      <c r="N26" s="19">
        <f>Tabela4[[#This Row],[Piaia]]</f>
        <v>0</v>
      </c>
      <c r="O26" s="19">
        <f>Tabela4[[#This Row],[Osmar Veronese]]</f>
        <v>0</v>
      </c>
      <c r="P26" s="19">
        <f>Tabela4[[#This Row],[ José Luiz Moraes]]</f>
        <v>0</v>
      </c>
      <c r="Q26" s="19">
        <f>Tabela4[[#This Row],[Supermercado Cripy]]</f>
        <v>0</v>
      </c>
      <c r="R26" s="19">
        <f>Tabela4[[#This Row],[Gláucio Lipski (Giruá)]]</f>
        <v>0</v>
      </c>
      <c r="S26" s="19">
        <f>Tabela4[[#This Row],[Contri]]</f>
        <v>0</v>
      </c>
      <c r="T26" s="19">
        <f>Tabela4[[#This Row],[Cleci Rubi]]</f>
        <v>0</v>
      </c>
      <c r="U26" s="19">
        <f>Tabela4[[#This Row],[Betine Rost]]</f>
        <v>0</v>
      </c>
      <c r="V26" s="19">
        <f>SUM(Tabela4[[#This Row],[Robinson Fetter - 01]:[Robinson Fetter - 03]])</f>
        <v>0</v>
      </c>
      <c r="W26" s="19">
        <f>Tabela4[[#This Row],[Fabio De Moura]]</f>
        <v>0</v>
      </c>
      <c r="X26" s="19">
        <f>Tabela4[[#This Row],[Rochele Santos Moraes]]</f>
        <v>0</v>
      </c>
      <c r="Y26" s="19">
        <f>Tabela4[[#This Row],[Auto Posto Kairã]]</f>
        <v>0</v>
      </c>
      <c r="Z26" s="19">
        <f>Tabela4[[#This Row],[Erno Schiefelbain]]</f>
        <v>0</v>
      </c>
      <c r="AA26" s="19">
        <f>Tabela4[[#This Row],[José Paulo Backes]]</f>
        <v>0</v>
      </c>
      <c r="AB26" s="19">
        <f>Tabela4[[#This Row],[Gelso Tofolo]]</f>
        <v>0</v>
      </c>
      <c r="AC26" s="19">
        <f>Tabela4[[#This Row],[Diamantino]]</f>
        <v>0</v>
      </c>
      <c r="AD26" s="19">
        <f>Tabela4[[#This Row],[Mercado Bueno]]</f>
        <v>0</v>
      </c>
      <c r="AE26" s="19">
        <f>Tabela4[[#This Row],[Daniela Donadel Massalai]]</f>
        <v>0</v>
      </c>
      <c r="AF26" s="19">
        <f>Tabela4[[#This Row],[Comercio De Moto Peças Irmãos Guarani Ltda]]</f>
        <v>0</v>
      </c>
      <c r="AG26" s="19">
        <f>Tabela4[[#This Row],[Mauricio Luis Lunardi]]</f>
        <v>0</v>
      </c>
      <c r="AH26" s="19">
        <f>Tabela4[[#This Row],[Rosa Maria Restle Radunz]]</f>
        <v>0</v>
      </c>
      <c r="AI26" s="19">
        <f>Tabela4[[#This Row],[Ivo Amaral De Oliveira]]</f>
        <v>0</v>
      </c>
      <c r="AJ26" s="19">
        <f>Tabela4[[#This Row],[Silvio Robert Lemos Avila]]</f>
        <v>0</v>
      </c>
      <c r="AK26" s="19">
        <f>Tabela4[[#This Row],[Eldo Rost]]</f>
        <v>0</v>
      </c>
      <c r="AL26" s="19">
        <f>SUM(Tabela4[[#This Row],[Padaria Avenida - 01]:[Padaria Avenida - 02]])</f>
        <v>0</v>
      </c>
      <c r="AM26" s="19">
        <f>Tabela4[[#This Row],[Cristiano Anshau]]</f>
        <v>0</v>
      </c>
      <c r="AN26" s="19">
        <f>Tabela4[[#This Row],[Luciana Claudete Meirelles Correa]]</f>
        <v>0</v>
      </c>
      <c r="AO26" s="19">
        <f>Tabela4[[#This Row],[Marcio Jose Siqueira]]</f>
        <v>0</v>
      </c>
      <c r="AP26" s="19">
        <f>Tabela4[[#This Row],[Marcos Rogerio Kessler]]</f>
        <v>0</v>
      </c>
      <c r="AQ26" s="19">
        <f>SUM(Tabela4[[#This Row],[AABB - 01]:[AABB - 02]])</f>
        <v>0</v>
      </c>
      <c r="AR26" s="19">
        <f>SUM(Tabela4[[#This Row],[Wanda Burkard - 01]:[Wanda Burkard - 02]])</f>
        <v>0</v>
      </c>
      <c r="AS26" s="19">
        <f>Tabela4[[#This Row],[Silvio Robert Lemos Avila Me]]</f>
        <v>0</v>
      </c>
      <c r="AT26" s="19">
        <f>Tabela4[[#This Row],[Carmelo]]</f>
        <v>0</v>
      </c>
      <c r="AU26" s="19">
        <f>Tabela4[[#This Row],[Antonio Dal Forno]]</f>
        <v>0</v>
      </c>
      <c r="AV26" s="19">
        <f>Tabela4[[#This Row],[Marisane Paulus]]</f>
        <v>0</v>
      </c>
      <c r="AW26" s="19">
        <f>Tabela4[[#This Row],[Segatto Ceretta Ltda]]</f>
        <v>0</v>
      </c>
      <c r="AX26" s="19">
        <f>SUM(Tabela4[[#This Row],[APAE - 01]:[APAE - 02]])</f>
        <v>0</v>
      </c>
      <c r="AY26" s="19">
        <f>Tabela4[[#This Row],[Cássio Burin]]</f>
        <v>0</v>
      </c>
      <c r="AZ26" s="19">
        <f>Tabela4[[#This Row],[Patrick Kristoschek Da Silva]]</f>
        <v>0</v>
      </c>
      <c r="BA26" s="19">
        <f>Tabela4[[#This Row],[Silvio Robert Ávila - (Valmir)]]</f>
        <v>0</v>
      </c>
      <c r="BB26" s="19">
        <f>Tabela4[[#This Row],[Zederson Jose Della Flora]]</f>
        <v>0</v>
      </c>
      <c r="BC26" s="19">
        <f>Tabela4[[#This Row],[Carlos Walmir Larsão Rolim]]</f>
        <v>0</v>
      </c>
      <c r="BD26" s="19">
        <f>Tabela4[[#This Row],[Danieli Missio]]</f>
        <v>0</v>
      </c>
      <c r="BE26" s="19">
        <f>Tabela4[[#This Row],[José Vasconcellos]]</f>
        <v>0</v>
      </c>
      <c r="BF26" s="19">
        <f>Tabela4[[#This Row],[Linho Lev Alimentos]]</f>
        <v>0</v>
      </c>
      <c r="BG26" s="19">
        <f>Tabela4[[#This Row],[Ernani Czapla]]</f>
        <v>0</v>
      </c>
      <c r="BH26" s="19">
        <f>Tabela4[[#This Row],[Valesca Da Luz]]</f>
        <v>0</v>
      </c>
      <c r="BI26" s="19">
        <f>Tabela4[[#This Row],[Olavo Mildner]]</f>
        <v>0</v>
      </c>
      <c r="BJ26" s="19">
        <f>Tabela4[[#This Row],[Dilnei Rohled]]</f>
        <v>0</v>
      </c>
      <c r="BK26" s="19">
        <f>Tabela4[[#This Row],[Shaiana Signorini]]</f>
        <v>0</v>
      </c>
      <c r="BL26" s="19">
        <f>Tabela4[[#This Row],[Fonse Atacado]]</f>
        <v>0</v>
      </c>
      <c r="BM26" s="19">
        <f>Tabela4[[#This Row],[Comercial de Alimentos]]</f>
        <v>0</v>
      </c>
      <c r="BN26" s="19">
        <f>Tabela4[[#This Row],[Ivone Kasburg Serralheria]]</f>
        <v>0</v>
      </c>
      <c r="BO26" s="19">
        <f>Tabela4[[#This Row],[Mercado Ceretta]]</f>
        <v>0</v>
      </c>
      <c r="BP26" s="19">
        <f>Tabela4[[#This Row],[Antonio Carlos Dos Santos Pereira]]</f>
        <v>0</v>
      </c>
      <c r="BQ26" s="19">
        <f>Tabela4[[#This Row],[Volnei Lemos Avila - Me]]</f>
        <v>0</v>
      </c>
      <c r="BR26" s="19">
        <f>Tabela4[[#This Row],[Silvana Meneghini]]</f>
        <v>0</v>
      </c>
      <c r="BS26" s="19">
        <f>Tabela4[[#This Row],[Eficaz Engenharia Ltda]]</f>
        <v>0</v>
      </c>
      <c r="BT26" s="19">
        <f>SUM(Tabela4[[#Headers],[Tania Regina Schmaltz - 01]:[Tania Regina Schmaltz - 02]])</f>
        <v>0</v>
      </c>
      <c r="BU26" s="19">
        <f>Tabela4[[#This Row],[Camila Ceretta Segatto]]</f>
        <v>0</v>
      </c>
      <c r="BV26" s="19">
        <f>Tabela4[[#This Row],[Vagner Ribas Dos Santos]]</f>
        <v>0</v>
      </c>
      <c r="BW26" s="19">
        <f>Tabela4[[#This Row],[Claudio Alfredo Konrat]]</f>
        <v>0</v>
      </c>
      <c r="BX26" s="19">
        <f>Tabela4[[#This Row],[Paulo Cesar da Rosa (Residencial)]]</f>
        <v>0</v>
      </c>
      <c r="BY26" s="19">
        <f>Tabela4[[#This Row],[Paulo Cesar da Rosa (Comercial)]]</f>
        <v>0</v>
      </c>
      <c r="BZ26" s="19">
        <f>Tabela4[[#This Row],[Geselda Schirmer (Fabiano)]]</f>
        <v>0</v>
      </c>
    </row>
    <row r="27" spans="1:78" s="19" customFormat="1" x14ac:dyDescent="0.25">
      <c r="A27" s="17">
        <v>43862</v>
      </c>
      <c r="B27" s="19">
        <f>SUM(Tabela4[[#This Row],[Marlon Colovini - 01]:[Marlon Colovini - 02]])</f>
        <v>0</v>
      </c>
      <c r="C27" s="19">
        <f>Tabela4[[#This Row],[Mara Barichello]]</f>
        <v>0</v>
      </c>
      <c r="D27" s="19">
        <f>Tabela4[[#This Row],[Jandira Dutra]]</f>
        <v>0</v>
      </c>
      <c r="E27" s="19">
        <f>Tabela4[[#This Row],[Luiz Fernando Kruger]]</f>
        <v>0</v>
      </c>
      <c r="F27" s="19">
        <f>SUM(Tabela4[[#This Row],[Paulo Bohn - 01]:[Paulo Bohn - 04]])</f>
        <v>0</v>
      </c>
      <c r="G27" s="19">
        <f>Tabela4[[#This Row],[Analia (Clodoaldo Entre-Ijuis)]]</f>
        <v>0</v>
      </c>
      <c r="H27" s="19">
        <f>Tabela4[[#This Row],[Biroh]]</f>
        <v>0</v>
      </c>
      <c r="I27" s="19">
        <f>Tabela4[[#This Row],[Gelson Posser]]</f>
        <v>0</v>
      </c>
      <c r="J27" s="19">
        <f>Tabela4[[#This Row],[Supermercado Caryone]]</f>
        <v>0</v>
      </c>
      <c r="K27" s="19">
        <f>Tabela4[[#This Row],[Ernani Minetto]]</f>
        <v>0</v>
      </c>
      <c r="L27" s="19">
        <f>Tabela4[[#This Row],[Jair Moscon]]</f>
        <v>0</v>
      </c>
      <c r="M27" s="19">
        <f>SUM(Tabela4[[#This Row],[Fabio Milke - 01]:[Fabio Milke - 02]])</f>
        <v>0</v>
      </c>
      <c r="N27" s="19">
        <f>Tabela4[[#This Row],[Piaia]]</f>
        <v>0</v>
      </c>
      <c r="O27" s="19">
        <f>Tabela4[[#This Row],[Osmar Veronese]]</f>
        <v>0</v>
      </c>
      <c r="P27" s="19">
        <f>Tabela4[[#This Row],[ José Luiz Moraes]]</f>
        <v>0</v>
      </c>
      <c r="Q27" s="19">
        <f>Tabela4[[#This Row],[Supermercado Cripy]]</f>
        <v>0</v>
      </c>
      <c r="R27" s="19">
        <f>Tabela4[[#This Row],[Gláucio Lipski (Giruá)]]</f>
        <v>0</v>
      </c>
      <c r="S27" s="19">
        <f>Tabela4[[#This Row],[Contri]]</f>
        <v>0</v>
      </c>
      <c r="T27" s="19">
        <f>Tabela4[[#This Row],[Cleci Rubi]]</f>
        <v>0</v>
      </c>
      <c r="U27" s="19">
        <f>Tabela4[[#This Row],[Betine Rost]]</f>
        <v>0</v>
      </c>
      <c r="V27" s="19">
        <f>SUM(Tabela4[[#This Row],[Robinson Fetter - 01]:[Robinson Fetter - 03]])</f>
        <v>0</v>
      </c>
      <c r="W27" s="19">
        <f>Tabela4[[#This Row],[Fabio De Moura]]</f>
        <v>0</v>
      </c>
      <c r="X27" s="19">
        <f>Tabela4[[#This Row],[Rochele Santos Moraes]]</f>
        <v>0</v>
      </c>
      <c r="Y27" s="19">
        <f>Tabela4[[#This Row],[Auto Posto Kairã]]</f>
        <v>0</v>
      </c>
      <c r="Z27" s="19">
        <f>Tabela4[[#This Row],[Erno Schiefelbain]]</f>
        <v>0</v>
      </c>
      <c r="AA27" s="19">
        <f>Tabela4[[#This Row],[José Paulo Backes]]</f>
        <v>0</v>
      </c>
      <c r="AB27" s="19">
        <f>Tabela4[[#This Row],[Gelso Tofolo]]</f>
        <v>0</v>
      </c>
      <c r="AC27" s="19">
        <f>Tabela4[[#This Row],[Diamantino]]</f>
        <v>0</v>
      </c>
      <c r="AD27" s="19">
        <f>Tabela4[[#This Row],[Mercado Bueno]]</f>
        <v>0</v>
      </c>
      <c r="AE27" s="19">
        <f>Tabela4[[#This Row],[Daniela Donadel Massalai]]</f>
        <v>0</v>
      </c>
      <c r="AF27" s="19">
        <f>Tabela4[[#This Row],[Comercio De Moto Peças Irmãos Guarani Ltda]]</f>
        <v>0</v>
      </c>
      <c r="AG27" s="19">
        <f>Tabela4[[#This Row],[Mauricio Luis Lunardi]]</f>
        <v>0</v>
      </c>
      <c r="AH27" s="19">
        <f>Tabela4[[#This Row],[Rosa Maria Restle Radunz]]</f>
        <v>0</v>
      </c>
      <c r="AI27" s="19">
        <f>Tabela4[[#This Row],[Ivo Amaral De Oliveira]]</f>
        <v>0</v>
      </c>
      <c r="AJ27" s="19">
        <f>Tabela4[[#This Row],[Silvio Robert Lemos Avila]]</f>
        <v>0</v>
      </c>
      <c r="AK27" s="19">
        <f>Tabela4[[#This Row],[Eldo Rost]]</f>
        <v>0</v>
      </c>
      <c r="AL27" s="19">
        <f>SUM(Tabela4[[#This Row],[Padaria Avenida - 01]:[Padaria Avenida - 02]])</f>
        <v>0</v>
      </c>
      <c r="AM27" s="19">
        <f>Tabela4[[#This Row],[Cristiano Anshau]]</f>
        <v>0</v>
      </c>
      <c r="AN27" s="19">
        <f>Tabela4[[#This Row],[Luciana Claudete Meirelles Correa]]</f>
        <v>0</v>
      </c>
      <c r="AO27" s="19">
        <f>Tabela4[[#This Row],[Marcio Jose Siqueira]]</f>
        <v>0</v>
      </c>
      <c r="AP27" s="19">
        <f>Tabela4[[#This Row],[Marcos Rogerio Kessler]]</f>
        <v>0</v>
      </c>
      <c r="AQ27" s="19">
        <f>SUM(Tabela4[[#This Row],[AABB - 01]:[AABB - 02]])</f>
        <v>0</v>
      </c>
      <c r="AR27" s="19">
        <f>SUM(Tabela4[[#This Row],[Wanda Burkard - 01]:[Wanda Burkard - 02]])</f>
        <v>0</v>
      </c>
      <c r="AS27" s="19">
        <f>Tabela4[[#This Row],[Silvio Robert Lemos Avila Me]]</f>
        <v>0</v>
      </c>
      <c r="AT27" s="19">
        <f>Tabela4[[#This Row],[Carmelo]]</f>
        <v>0</v>
      </c>
      <c r="AU27" s="19">
        <f>Tabela4[[#This Row],[Antonio Dal Forno]]</f>
        <v>0</v>
      </c>
      <c r="AV27" s="19">
        <f>Tabela4[[#This Row],[Marisane Paulus]]</f>
        <v>0</v>
      </c>
      <c r="AW27" s="19">
        <f>Tabela4[[#This Row],[Segatto Ceretta Ltda]]</f>
        <v>0</v>
      </c>
      <c r="AX27" s="19">
        <f>SUM(Tabela4[[#This Row],[APAE - 01]:[APAE - 02]])</f>
        <v>0</v>
      </c>
      <c r="AY27" s="19">
        <f>Tabela4[[#This Row],[Cássio Burin]]</f>
        <v>0</v>
      </c>
      <c r="AZ27" s="19">
        <f>Tabela4[[#This Row],[Patrick Kristoschek Da Silva]]</f>
        <v>0</v>
      </c>
      <c r="BA27" s="19">
        <f>Tabela4[[#This Row],[Silvio Robert Ávila - (Valmir)]]</f>
        <v>0</v>
      </c>
      <c r="BB27" s="19">
        <f>Tabela4[[#This Row],[Zederson Jose Della Flora]]</f>
        <v>0</v>
      </c>
      <c r="BC27" s="19">
        <f>Tabela4[[#This Row],[Carlos Walmir Larsão Rolim]]</f>
        <v>0</v>
      </c>
      <c r="BD27" s="19">
        <f>Tabela4[[#This Row],[Danieli Missio]]</f>
        <v>0</v>
      </c>
      <c r="BE27" s="19">
        <f>Tabela4[[#This Row],[José Vasconcellos]]</f>
        <v>0</v>
      </c>
      <c r="BF27" s="19">
        <f>Tabela4[[#This Row],[Linho Lev Alimentos]]</f>
        <v>0</v>
      </c>
      <c r="BG27" s="19">
        <f>Tabela4[[#This Row],[Ernani Czapla]]</f>
        <v>0</v>
      </c>
      <c r="BH27" s="19">
        <f>Tabela4[[#This Row],[Valesca Da Luz]]</f>
        <v>0</v>
      </c>
      <c r="BI27" s="19">
        <f>Tabela4[[#This Row],[Olavo Mildner]]</f>
        <v>0</v>
      </c>
      <c r="BJ27" s="19">
        <f>Tabela4[[#This Row],[Dilnei Rohled]]</f>
        <v>0</v>
      </c>
      <c r="BK27" s="19">
        <f>Tabela4[[#This Row],[Shaiana Signorini]]</f>
        <v>0</v>
      </c>
      <c r="BL27" s="19">
        <f>Tabela4[[#This Row],[Fonse Atacado]]</f>
        <v>0</v>
      </c>
      <c r="BM27" s="19">
        <f>Tabela4[[#This Row],[Comercial de Alimentos]]</f>
        <v>0</v>
      </c>
      <c r="BN27" s="19">
        <f>Tabela4[[#This Row],[Ivone Kasburg Serralheria]]</f>
        <v>0</v>
      </c>
      <c r="BO27" s="19">
        <f>Tabela4[[#This Row],[Mercado Ceretta]]</f>
        <v>0</v>
      </c>
      <c r="BP27" s="19">
        <f>Tabela4[[#This Row],[Antonio Carlos Dos Santos Pereira]]</f>
        <v>0</v>
      </c>
      <c r="BQ27" s="19">
        <f>Tabela4[[#This Row],[Volnei Lemos Avila - Me]]</f>
        <v>0</v>
      </c>
      <c r="BR27" s="19">
        <f>Tabela4[[#This Row],[Silvana Meneghini]]</f>
        <v>0</v>
      </c>
      <c r="BS27" s="19">
        <f>Tabela4[[#This Row],[Eficaz Engenharia Ltda]]</f>
        <v>0</v>
      </c>
      <c r="BT27" s="19">
        <f>SUM(Tabela4[[#Headers],[Tania Regina Schmaltz - 01]:[Tania Regina Schmaltz - 02]])</f>
        <v>0</v>
      </c>
      <c r="BU27" s="19">
        <f>Tabela4[[#This Row],[Camila Ceretta Segatto]]</f>
        <v>0</v>
      </c>
      <c r="BV27" s="19">
        <f>Tabela4[[#This Row],[Vagner Ribas Dos Santos]]</f>
        <v>0</v>
      </c>
      <c r="BW27" s="19">
        <f>Tabela4[[#This Row],[Claudio Alfredo Konrat]]</f>
        <v>0</v>
      </c>
      <c r="BX27" s="19">
        <f>Tabela4[[#This Row],[Paulo Cesar da Rosa (Residencial)]]</f>
        <v>0</v>
      </c>
      <c r="BY27" s="19">
        <f>Tabela4[[#This Row],[Paulo Cesar da Rosa (Comercial)]]</f>
        <v>0</v>
      </c>
      <c r="BZ27" s="19">
        <f>Tabela4[[#This Row],[Geselda Schirmer (Fabiano)]]</f>
        <v>0</v>
      </c>
    </row>
    <row r="28" spans="1:78" s="19" customFormat="1" x14ac:dyDescent="0.25">
      <c r="A28" s="17">
        <v>43891</v>
      </c>
      <c r="B28" s="19">
        <f>SUM(Tabela4[[#This Row],[Marlon Colovini - 01]:[Marlon Colovini - 02]])</f>
        <v>0</v>
      </c>
      <c r="C28" s="19">
        <f>Tabela4[[#This Row],[Mara Barichello]]</f>
        <v>0</v>
      </c>
      <c r="D28" s="19">
        <f>Tabela4[[#This Row],[Jandira Dutra]]</f>
        <v>0</v>
      </c>
      <c r="E28" s="19">
        <f>Tabela4[[#This Row],[Luiz Fernando Kruger]]</f>
        <v>0</v>
      </c>
      <c r="F28" s="19">
        <f>SUM(Tabela4[[#This Row],[Paulo Bohn - 01]:[Paulo Bohn - 04]])</f>
        <v>0</v>
      </c>
      <c r="G28" s="19">
        <f>Tabela4[[#This Row],[Analia (Clodoaldo Entre-Ijuis)]]</f>
        <v>0</v>
      </c>
      <c r="H28" s="19">
        <f>Tabela4[[#This Row],[Biroh]]</f>
        <v>0</v>
      </c>
      <c r="I28" s="19">
        <f>Tabela4[[#This Row],[Gelson Posser]]</f>
        <v>0</v>
      </c>
      <c r="J28" s="19">
        <f>Tabela4[[#This Row],[Supermercado Caryone]]</f>
        <v>0</v>
      </c>
      <c r="K28" s="19">
        <f>Tabela4[[#This Row],[Ernani Minetto]]</f>
        <v>0</v>
      </c>
      <c r="L28" s="19">
        <f>Tabela4[[#This Row],[Jair Moscon]]</f>
        <v>0</v>
      </c>
      <c r="M28" s="19">
        <f>SUM(Tabela4[[#This Row],[Fabio Milke - 01]:[Fabio Milke - 02]])</f>
        <v>0</v>
      </c>
      <c r="N28" s="19">
        <f>Tabela4[[#This Row],[Piaia]]</f>
        <v>0</v>
      </c>
      <c r="O28" s="19">
        <f>Tabela4[[#This Row],[Osmar Veronese]]</f>
        <v>0</v>
      </c>
      <c r="P28" s="19">
        <f>Tabela4[[#This Row],[ José Luiz Moraes]]</f>
        <v>0</v>
      </c>
      <c r="Q28" s="19">
        <f>Tabela4[[#This Row],[Supermercado Cripy]]</f>
        <v>0</v>
      </c>
      <c r="R28" s="19">
        <f>Tabela4[[#This Row],[Gláucio Lipski (Giruá)]]</f>
        <v>0</v>
      </c>
      <c r="S28" s="19">
        <f>Tabela4[[#This Row],[Contri]]</f>
        <v>0</v>
      </c>
      <c r="T28" s="19">
        <f>Tabela4[[#This Row],[Cleci Rubi]]</f>
        <v>0</v>
      </c>
      <c r="U28" s="19">
        <f>Tabela4[[#This Row],[Betine Rost]]</f>
        <v>0</v>
      </c>
      <c r="V28" s="19">
        <f>SUM(Tabela4[[#This Row],[Robinson Fetter - 01]:[Robinson Fetter - 03]])</f>
        <v>0</v>
      </c>
      <c r="W28" s="19">
        <f>Tabela4[[#This Row],[Fabio De Moura]]</f>
        <v>0</v>
      </c>
      <c r="X28" s="19">
        <f>Tabela4[[#This Row],[Rochele Santos Moraes]]</f>
        <v>0</v>
      </c>
      <c r="Y28" s="19">
        <f>Tabela4[[#This Row],[Auto Posto Kairã]]</f>
        <v>0</v>
      </c>
      <c r="Z28" s="19">
        <f>Tabela4[[#This Row],[Erno Schiefelbain]]</f>
        <v>0</v>
      </c>
      <c r="AA28" s="19">
        <f>Tabela4[[#This Row],[José Paulo Backes]]</f>
        <v>0</v>
      </c>
      <c r="AB28" s="19">
        <f>Tabela4[[#This Row],[Gelso Tofolo]]</f>
        <v>0</v>
      </c>
      <c r="AC28" s="19">
        <f>Tabela4[[#This Row],[Diamantino]]</f>
        <v>0</v>
      </c>
      <c r="AD28" s="19">
        <f>Tabela4[[#This Row],[Mercado Bueno]]</f>
        <v>0</v>
      </c>
      <c r="AE28" s="19">
        <f>Tabela4[[#This Row],[Daniela Donadel Massalai]]</f>
        <v>0</v>
      </c>
      <c r="AF28" s="19">
        <f>Tabela4[[#This Row],[Comercio De Moto Peças Irmãos Guarani Ltda]]</f>
        <v>0</v>
      </c>
      <c r="AG28" s="19">
        <f>Tabela4[[#This Row],[Mauricio Luis Lunardi]]</f>
        <v>0</v>
      </c>
      <c r="AH28" s="19">
        <f>Tabela4[[#This Row],[Rosa Maria Restle Radunz]]</f>
        <v>0</v>
      </c>
      <c r="AI28" s="19">
        <f>Tabela4[[#This Row],[Ivo Amaral De Oliveira]]</f>
        <v>0</v>
      </c>
      <c r="AJ28" s="19">
        <f>Tabela4[[#This Row],[Silvio Robert Lemos Avila]]</f>
        <v>0</v>
      </c>
      <c r="AK28" s="19">
        <f>Tabela4[[#This Row],[Eldo Rost]]</f>
        <v>0</v>
      </c>
      <c r="AL28" s="19">
        <f>SUM(Tabela4[[#This Row],[Padaria Avenida - 01]:[Padaria Avenida - 02]])</f>
        <v>0</v>
      </c>
      <c r="AM28" s="19">
        <f>Tabela4[[#This Row],[Cristiano Anshau]]</f>
        <v>0</v>
      </c>
      <c r="AN28" s="19">
        <f>Tabela4[[#This Row],[Luciana Claudete Meirelles Correa]]</f>
        <v>0</v>
      </c>
      <c r="AO28" s="19">
        <f>Tabela4[[#This Row],[Marcio Jose Siqueira]]</f>
        <v>0</v>
      </c>
      <c r="AP28" s="19">
        <f>Tabela4[[#This Row],[Marcos Rogerio Kessler]]</f>
        <v>0</v>
      </c>
      <c r="AQ28" s="19">
        <f>SUM(Tabela4[[#This Row],[AABB - 01]:[AABB - 02]])</f>
        <v>0</v>
      </c>
      <c r="AR28" s="19">
        <f>SUM(Tabela4[[#This Row],[Wanda Burkard - 01]:[Wanda Burkard - 02]])</f>
        <v>0</v>
      </c>
      <c r="AS28" s="19">
        <f>Tabela4[[#This Row],[Silvio Robert Lemos Avila Me]]</f>
        <v>0</v>
      </c>
      <c r="AT28" s="19">
        <f>Tabela4[[#This Row],[Carmelo]]</f>
        <v>0</v>
      </c>
      <c r="AU28" s="19">
        <f>Tabela4[[#This Row],[Antonio Dal Forno]]</f>
        <v>0</v>
      </c>
      <c r="AV28" s="19">
        <f>Tabela4[[#This Row],[Marisane Paulus]]</f>
        <v>0</v>
      </c>
      <c r="AW28" s="19">
        <f>Tabela4[[#This Row],[Segatto Ceretta Ltda]]</f>
        <v>0</v>
      </c>
      <c r="AX28" s="19">
        <f>SUM(Tabela4[[#This Row],[APAE - 01]:[APAE - 02]])</f>
        <v>0</v>
      </c>
      <c r="AY28" s="19">
        <f>Tabela4[[#This Row],[Cássio Burin]]</f>
        <v>0</v>
      </c>
      <c r="AZ28" s="19">
        <f>Tabela4[[#This Row],[Patrick Kristoschek Da Silva]]</f>
        <v>0</v>
      </c>
      <c r="BA28" s="19">
        <f>Tabela4[[#This Row],[Silvio Robert Ávila - (Valmir)]]</f>
        <v>0</v>
      </c>
      <c r="BB28" s="19">
        <f>Tabela4[[#This Row],[Zederson Jose Della Flora]]</f>
        <v>0</v>
      </c>
      <c r="BC28" s="19">
        <f>Tabela4[[#This Row],[Carlos Walmir Larsão Rolim]]</f>
        <v>0</v>
      </c>
      <c r="BD28" s="19">
        <f>Tabela4[[#This Row],[Danieli Missio]]</f>
        <v>0</v>
      </c>
      <c r="BE28" s="19">
        <f>Tabela4[[#This Row],[José Vasconcellos]]</f>
        <v>0</v>
      </c>
      <c r="BF28" s="19">
        <f>Tabela4[[#This Row],[Linho Lev Alimentos]]</f>
        <v>0</v>
      </c>
      <c r="BG28" s="19">
        <f>Tabela4[[#This Row],[Ernani Czapla]]</f>
        <v>0</v>
      </c>
      <c r="BH28" s="19">
        <f>Tabela4[[#This Row],[Valesca Da Luz]]</f>
        <v>0</v>
      </c>
      <c r="BI28" s="19">
        <f>Tabela4[[#This Row],[Olavo Mildner]]</f>
        <v>0</v>
      </c>
      <c r="BJ28" s="19">
        <f>Tabela4[[#This Row],[Dilnei Rohled]]</f>
        <v>0</v>
      </c>
      <c r="BK28" s="19">
        <f>Tabela4[[#This Row],[Shaiana Signorini]]</f>
        <v>0</v>
      </c>
      <c r="BL28" s="19">
        <f>Tabela4[[#This Row],[Fonse Atacado]]</f>
        <v>0</v>
      </c>
      <c r="BM28" s="19">
        <f>Tabela4[[#This Row],[Comercial de Alimentos]]</f>
        <v>0</v>
      </c>
      <c r="BN28" s="19">
        <f>Tabela4[[#This Row],[Ivone Kasburg Serralheria]]</f>
        <v>0</v>
      </c>
      <c r="BO28" s="19">
        <f>Tabela4[[#This Row],[Mercado Ceretta]]</f>
        <v>0</v>
      </c>
      <c r="BP28" s="19">
        <f>Tabela4[[#This Row],[Antonio Carlos Dos Santos Pereira]]</f>
        <v>0</v>
      </c>
      <c r="BQ28" s="19">
        <f>Tabela4[[#This Row],[Volnei Lemos Avila - Me]]</f>
        <v>0</v>
      </c>
      <c r="BR28" s="19">
        <f>Tabela4[[#This Row],[Silvana Meneghini]]</f>
        <v>0</v>
      </c>
      <c r="BS28" s="19">
        <f>Tabela4[[#This Row],[Eficaz Engenharia Ltda]]</f>
        <v>0</v>
      </c>
      <c r="BT28" s="19">
        <f>SUM(Tabela4[[#Headers],[Tania Regina Schmaltz - 01]:[Tania Regina Schmaltz - 02]])</f>
        <v>0</v>
      </c>
      <c r="BU28" s="19">
        <f>Tabela4[[#This Row],[Camila Ceretta Segatto]]</f>
        <v>0</v>
      </c>
      <c r="BV28" s="19">
        <f>Tabela4[[#This Row],[Vagner Ribas Dos Santos]]</f>
        <v>0</v>
      </c>
      <c r="BW28" s="19">
        <f>Tabela4[[#This Row],[Claudio Alfredo Konrat]]</f>
        <v>0</v>
      </c>
      <c r="BX28" s="19">
        <f>Tabela4[[#This Row],[Paulo Cesar da Rosa (Residencial)]]</f>
        <v>0</v>
      </c>
      <c r="BY28" s="19">
        <f>Tabela4[[#This Row],[Paulo Cesar da Rosa (Comercial)]]</f>
        <v>0</v>
      </c>
      <c r="BZ28" s="19">
        <f>Tabela4[[#This Row],[Geselda Schirmer (Fabiano)]]</f>
        <v>0</v>
      </c>
    </row>
    <row r="29" spans="1:78" s="19" customFormat="1" x14ac:dyDescent="0.25">
      <c r="A29" s="17">
        <v>43922</v>
      </c>
      <c r="B29" s="19">
        <f>SUM(Tabela4[[#This Row],[Marlon Colovini - 01]:[Marlon Colovini - 02]])</f>
        <v>0</v>
      </c>
      <c r="C29" s="19">
        <f>Tabela4[[#This Row],[Mara Barichello]]</f>
        <v>0</v>
      </c>
      <c r="D29" s="19">
        <f>Tabela4[[#This Row],[Jandira Dutra]]</f>
        <v>0</v>
      </c>
      <c r="E29" s="19">
        <f>Tabela4[[#This Row],[Luiz Fernando Kruger]]</f>
        <v>0</v>
      </c>
      <c r="F29" s="19">
        <f>SUM(Tabela4[[#This Row],[Paulo Bohn - 01]:[Paulo Bohn - 04]])</f>
        <v>0</v>
      </c>
      <c r="G29" s="19">
        <f>Tabela4[[#This Row],[Analia (Clodoaldo Entre-Ijuis)]]</f>
        <v>0</v>
      </c>
      <c r="H29" s="19">
        <f>Tabela4[[#This Row],[Biroh]]</f>
        <v>0</v>
      </c>
      <c r="I29" s="19">
        <f>Tabela4[[#This Row],[Gelson Posser]]</f>
        <v>0</v>
      </c>
      <c r="J29" s="19">
        <f>Tabela4[[#This Row],[Supermercado Caryone]]</f>
        <v>0</v>
      </c>
      <c r="K29" s="19">
        <f>Tabela4[[#This Row],[Ernani Minetto]]</f>
        <v>0</v>
      </c>
      <c r="L29" s="19">
        <f>Tabela4[[#This Row],[Jair Moscon]]</f>
        <v>0</v>
      </c>
      <c r="M29" s="19">
        <f>SUM(Tabela4[[#This Row],[Fabio Milke - 01]:[Fabio Milke - 02]])</f>
        <v>0</v>
      </c>
      <c r="N29" s="19">
        <f>Tabela4[[#This Row],[Piaia]]</f>
        <v>0</v>
      </c>
      <c r="O29" s="19">
        <f>Tabela4[[#This Row],[Osmar Veronese]]</f>
        <v>0</v>
      </c>
      <c r="P29" s="19">
        <f>Tabela4[[#This Row],[ José Luiz Moraes]]</f>
        <v>0</v>
      </c>
      <c r="Q29" s="19">
        <f>Tabela4[[#This Row],[Supermercado Cripy]]</f>
        <v>0</v>
      </c>
      <c r="R29" s="19">
        <f>Tabela4[[#This Row],[Gláucio Lipski (Giruá)]]</f>
        <v>0</v>
      </c>
      <c r="S29" s="19">
        <f>Tabela4[[#This Row],[Contri]]</f>
        <v>0</v>
      </c>
      <c r="T29" s="19">
        <f>Tabela4[[#This Row],[Cleci Rubi]]</f>
        <v>0</v>
      </c>
      <c r="U29" s="19">
        <f>Tabela4[[#This Row],[Betine Rost]]</f>
        <v>0</v>
      </c>
      <c r="V29" s="19">
        <f>SUM(Tabela4[[#This Row],[Robinson Fetter - 01]:[Robinson Fetter - 03]])</f>
        <v>0</v>
      </c>
      <c r="W29" s="19">
        <f>Tabela4[[#This Row],[Fabio De Moura]]</f>
        <v>0</v>
      </c>
      <c r="X29" s="19">
        <f>Tabela4[[#This Row],[Rochele Santos Moraes]]</f>
        <v>0</v>
      </c>
      <c r="Y29" s="19">
        <f>Tabela4[[#This Row],[Auto Posto Kairã]]</f>
        <v>0</v>
      </c>
      <c r="Z29" s="19">
        <f>Tabela4[[#This Row],[Erno Schiefelbain]]</f>
        <v>0</v>
      </c>
      <c r="AA29" s="19">
        <f>Tabela4[[#This Row],[José Paulo Backes]]</f>
        <v>0</v>
      </c>
      <c r="AB29" s="19">
        <f>Tabela4[[#This Row],[Gelso Tofolo]]</f>
        <v>0</v>
      </c>
      <c r="AC29" s="19">
        <f>Tabela4[[#This Row],[Diamantino]]</f>
        <v>0</v>
      </c>
      <c r="AD29" s="19">
        <f>Tabela4[[#This Row],[Mercado Bueno]]</f>
        <v>0</v>
      </c>
      <c r="AE29" s="19">
        <f>Tabela4[[#This Row],[Daniela Donadel Massalai]]</f>
        <v>0</v>
      </c>
      <c r="AF29" s="19">
        <f>Tabela4[[#This Row],[Comercio De Moto Peças Irmãos Guarani Ltda]]</f>
        <v>0</v>
      </c>
      <c r="AG29" s="19">
        <f>Tabela4[[#This Row],[Mauricio Luis Lunardi]]</f>
        <v>0</v>
      </c>
      <c r="AH29" s="19">
        <f>Tabela4[[#This Row],[Rosa Maria Restle Radunz]]</f>
        <v>0</v>
      </c>
      <c r="AI29" s="19">
        <f>Tabela4[[#This Row],[Ivo Amaral De Oliveira]]</f>
        <v>0</v>
      </c>
      <c r="AJ29" s="19">
        <f>Tabela4[[#This Row],[Silvio Robert Lemos Avila]]</f>
        <v>0</v>
      </c>
      <c r="AK29" s="19">
        <f>Tabela4[[#This Row],[Eldo Rost]]</f>
        <v>0</v>
      </c>
      <c r="AL29" s="19">
        <f>SUM(Tabela4[[#This Row],[Padaria Avenida - 01]:[Padaria Avenida - 02]])</f>
        <v>0</v>
      </c>
      <c r="AM29" s="19">
        <f>Tabela4[[#This Row],[Cristiano Anshau]]</f>
        <v>0</v>
      </c>
      <c r="AN29" s="19">
        <f>Tabela4[[#This Row],[Luciana Claudete Meirelles Correa]]</f>
        <v>0</v>
      </c>
      <c r="AO29" s="19">
        <f>Tabela4[[#This Row],[Marcio Jose Siqueira]]</f>
        <v>0</v>
      </c>
      <c r="AP29" s="19">
        <f>Tabela4[[#This Row],[Marcos Rogerio Kessler]]</f>
        <v>0</v>
      </c>
      <c r="AQ29" s="19">
        <f>SUM(Tabela4[[#This Row],[AABB - 01]:[AABB - 02]])</f>
        <v>0</v>
      </c>
      <c r="AR29" s="19">
        <f>SUM(Tabela4[[#This Row],[Wanda Burkard - 01]:[Wanda Burkard - 02]])</f>
        <v>0</v>
      </c>
      <c r="AS29" s="19">
        <f>Tabela4[[#This Row],[Silvio Robert Lemos Avila Me]]</f>
        <v>0</v>
      </c>
      <c r="AT29" s="19">
        <f>Tabela4[[#This Row],[Carmelo]]</f>
        <v>0</v>
      </c>
      <c r="AU29" s="19">
        <f>Tabela4[[#This Row],[Antonio Dal Forno]]</f>
        <v>0</v>
      </c>
      <c r="AV29" s="19">
        <f>Tabela4[[#This Row],[Marisane Paulus]]</f>
        <v>0</v>
      </c>
      <c r="AW29" s="19">
        <f>Tabela4[[#This Row],[Segatto Ceretta Ltda]]</f>
        <v>0</v>
      </c>
      <c r="AX29" s="19">
        <f>SUM(Tabela4[[#This Row],[APAE - 01]:[APAE - 02]])</f>
        <v>0</v>
      </c>
      <c r="AY29" s="19">
        <f>Tabela4[[#This Row],[Cássio Burin]]</f>
        <v>0</v>
      </c>
      <c r="AZ29" s="19">
        <f>Tabela4[[#This Row],[Patrick Kristoschek Da Silva]]</f>
        <v>0</v>
      </c>
      <c r="BA29" s="19">
        <f>Tabela4[[#This Row],[Silvio Robert Ávila - (Valmir)]]</f>
        <v>0</v>
      </c>
      <c r="BB29" s="19">
        <f>Tabela4[[#This Row],[Zederson Jose Della Flora]]</f>
        <v>0</v>
      </c>
      <c r="BC29" s="19">
        <f>Tabela4[[#This Row],[Carlos Walmir Larsão Rolim]]</f>
        <v>0</v>
      </c>
      <c r="BD29" s="19">
        <f>Tabela4[[#This Row],[Danieli Missio]]</f>
        <v>0</v>
      </c>
      <c r="BE29" s="19">
        <f>Tabela4[[#This Row],[José Vasconcellos]]</f>
        <v>0</v>
      </c>
      <c r="BF29" s="19">
        <f>Tabela4[[#This Row],[Linho Lev Alimentos]]</f>
        <v>0</v>
      </c>
      <c r="BG29" s="19">
        <f>Tabela4[[#This Row],[Ernani Czapla]]</f>
        <v>0</v>
      </c>
      <c r="BH29" s="19">
        <f>Tabela4[[#This Row],[Valesca Da Luz]]</f>
        <v>0</v>
      </c>
      <c r="BI29" s="19">
        <f>Tabela4[[#This Row],[Olavo Mildner]]</f>
        <v>0</v>
      </c>
      <c r="BJ29" s="19">
        <f>Tabela4[[#This Row],[Dilnei Rohled]]</f>
        <v>0</v>
      </c>
      <c r="BK29" s="19">
        <f>Tabela4[[#This Row],[Shaiana Signorini]]</f>
        <v>0</v>
      </c>
      <c r="BL29" s="19">
        <f>Tabela4[[#This Row],[Fonse Atacado]]</f>
        <v>0</v>
      </c>
      <c r="BM29" s="19">
        <f>Tabela4[[#This Row],[Comercial de Alimentos]]</f>
        <v>0</v>
      </c>
      <c r="BN29" s="19">
        <f>Tabela4[[#This Row],[Ivone Kasburg Serralheria]]</f>
        <v>0</v>
      </c>
      <c r="BO29" s="19">
        <f>Tabela4[[#This Row],[Mercado Ceretta]]</f>
        <v>0</v>
      </c>
      <c r="BP29" s="19">
        <f>Tabela4[[#This Row],[Antonio Carlos Dos Santos Pereira]]</f>
        <v>0</v>
      </c>
      <c r="BQ29" s="19">
        <f>Tabela4[[#This Row],[Volnei Lemos Avila - Me]]</f>
        <v>0</v>
      </c>
      <c r="BR29" s="19">
        <f>Tabela4[[#This Row],[Silvana Meneghini]]</f>
        <v>0</v>
      </c>
      <c r="BS29" s="19">
        <f>Tabela4[[#This Row],[Eficaz Engenharia Ltda]]</f>
        <v>0</v>
      </c>
      <c r="BT29" s="19">
        <f>SUM(Tabela4[[#Headers],[Tania Regina Schmaltz - 01]:[Tania Regina Schmaltz - 02]])</f>
        <v>0</v>
      </c>
      <c r="BU29" s="19">
        <f>Tabela4[[#This Row],[Camila Ceretta Segatto]]</f>
        <v>0</v>
      </c>
      <c r="BV29" s="19">
        <f>Tabela4[[#This Row],[Vagner Ribas Dos Santos]]</f>
        <v>0</v>
      </c>
      <c r="BW29" s="19">
        <f>Tabela4[[#This Row],[Claudio Alfredo Konrat]]</f>
        <v>0</v>
      </c>
      <c r="BX29" s="19">
        <f>Tabela4[[#This Row],[Paulo Cesar da Rosa (Residencial)]]</f>
        <v>0</v>
      </c>
      <c r="BY29" s="19">
        <f>Tabela4[[#This Row],[Paulo Cesar da Rosa (Comercial)]]</f>
        <v>0</v>
      </c>
      <c r="BZ29" s="19">
        <f>Tabela4[[#This Row],[Geselda Schirmer (Fabiano)]]</f>
        <v>0</v>
      </c>
    </row>
    <row r="30" spans="1:78" s="19" customFormat="1" x14ac:dyDescent="0.25">
      <c r="A30" s="17">
        <v>43952</v>
      </c>
      <c r="B30" s="19">
        <f>SUM(Tabela4[[#This Row],[Marlon Colovini - 01]:[Marlon Colovini - 02]])</f>
        <v>0</v>
      </c>
      <c r="C30" s="19">
        <f>Tabela4[[#This Row],[Mara Barichello]]</f>
        <v>0</v>
      </c>
      <c r="D30" s="19">
        <f>Tabela4[[#This Row],[Jandira Dutra]]</f>
        <v>0</v>
      </c>
      <c r="E30" s="19">
        <f>Tabela4[[#This Row],[Luiz Fernando Kruger]]</f>
        <v>0</v>
      </c>
      <c r="F30" s="19">
        <f>SUM(Tabela4[[#This Row],[Paulo Bohn - 01]:[Paulo Bohn - 04]])</f>
        <v>0</v>
      </c>
      <c r="G30" s="19">
        <f>Tabela4[[#This Row],[Analia (Clodoaldo Entre-Ijuis)]]</f>
        <v>0</v>
      </c>
      <c r="H30" s="19">
        <f>Tabela4[[#This Row],[Biroh]]</f>
        <v>0</v>
      </c>
      <c r="I30" s="19">
        <f>Tabela4[[#This Row],[Gelson Posser]]</f>
        <v>0</v>
      </c>
      <c r="J30" s="19">
        <f>Tabela4[[#This Row],[Supermercado Caryone]]</f>
        <v>0</v>
      </c>
      <c r="K30" s="19">
        <f>Tabela4[[#This Row],[Ernani Minetto]]</f>
        <v>0</v>
      </c>
      <c r="L30" s="19">
        <f>Tabela4[[#This Row],[Jair Moscon]]</f>
        <v>0</v>
      </c>
      <c r="M30" s="19">
        <f>SUM(Tabela4[[#This Row],[Fabio Milke - 01]:[Fabio Milke - 02]])</f>
        <v>0</v>
      </c>
      <c r="N30" s="19">
        <f>Tabela4[[#This Row],[Piaia]]</f>
        <v>0</v>
      </c>
      <c r="O30" s="19">
        <f>Tabela4[[#This Row],[Osmar Veronese]]</f>
        <v>0</v>
      </c>
      <c r="P30" s="19">
        <f>Tabela4[[#This Row],[ José Luiz Moraes]]</f>
        <v>0</v>
      </c>
      <c r="Q30" s="19">
        <f>Tabela4[[#This Row],[Supermercado Cripy]]</f>
        <v>0</v>
      </c>
      <c r="R30" s="19">
        <f>Tabela4[[#This Row],[Gláucio Lipski (Giruá)]]</f>
        <v>0</v>
      </c>
      <c r="S30" s="19">
        <f>Tabela4[[#This Row],[Contri]]</f>
        <v>0</v>
      </c>
      <c r="T30" s="19">
        <f>Tabela4[[#This Row],[Cleci Rubi]]</f>
        <v>0</v>
      </c>
      <c r="U30" s="19">
        <f>Tabela4[[#This Row],[Betine Rost]]</f>
        <v>0</v>
      </c>
      <c r="V30" s="19">
        <f>SUM(Tabela4[[#This Row],[Robinson Fetter - 01]:[Robinson Fetter - 03]])</f>
        <v>0</v>
      </c>
      <c r="W30" s="19">
        <f>Tabela4[[#This Row],[Fabio De Moura]]</f>
        <v>0</v>
      </c>
      <c r="X30" s="19">
        <f>Tabela4[[#This Row],[Rochele Santos Moraes]]</f>
        <v>0</v>
      </c>
      <c r="Y30" s="19">
        <f>Tabela4[[#This Row],[Auto Posto Kairã]]</f>
        <v>0</v>
      </c>
      <c r="Z30" s="19">
        <f>Tabela4[[#This Row],[Erno Schiefelbain]]</f>
        <v>0</v>
      </c>
      <c r="AA30" s="19">
        <f>Tabela4[[#This Row],[José Paulo Backes]]</f>
        <v>0</v>
      </c>
      <c r="AB30" s="19">
        <f>Tabela4[[#This Row],[Gelso Tofolo]]</f>
        <v>0</v>
      </c>
      <c r="AC30" s="19">
        <f>Tabela4[[#This Row],[Diamantino]]</f>
        <v>0</v>
      </c>
      <c r="AD30" s="19">
        <f>Tabela4[[#This Row],[Mercado Bueno]]</f>
        <v>0</v>
      </c>
      <c r="AE30" s="19">
        <f>Tabela4[[#This Row],[Daniela Donadel Massalai]]</f>
        <v>0</v>
      </c>
      <c r="AF30" s="19">
        <f>Tabela4[[#This Row],[Comercio De Moto Peças Irmãos Guarani Ltda]]</f>
        <v>0</v>
      </c>
      <c r="AG30" s="19">
        <f>Tabela4[[#This Row],[Mauricio Luis Lunardi]]</f>
        <v>0</v>
      </c>
      <c r="AH30" s="19">
        <f>Tabela4[[#This Row],[Rosa Maria Restle Radunz]]</f>
        <v>0</v>
      </c>
      <c r="AI30" s="19">
        <f>Tabela4[[#This Row],[Ivo Amaral De Oliveira]]</f>
        <v>0</v>
      </c>
      <c r="AJ30" s="19">
        <f>Tabela4[[#This Row],[Silvio Robert Lemos Avila]]</f>
        <v>0</v>
      </c>
      <c r="AK30" s="19">
        <f>Tabela4[[#This Row],[Eldo Rost]]</f>
        <v>0</v>
      </c>
      <c r="AL30" s="19">
        <f>SUM(Tabela4[[#This Row],[Padaria Avenida - 01]:[Padaria Avenida - 02]])</f>
        <v>0</v>
      </c>
      <c r="AM30" s="19">
        <f>Tabela4[[#This Row],[Cristiano Anshau]]</f>
        <v>0</v>
      </c>
      <c r="AN30" s="19">
        <f>Tabela4[[#This Row],[Luciana Claudete Meirelles Correa]]</f>
        <v>0</v>
      </c>
      <c r="AO30" s="19">
        <f>Tabela4[[#This Row],[Marcio Jose Siqueira]]</f>
        <v>0</v>
      </c>
      <c r="AP30" s="19">
        <f>Tabela4[[#This Row],[Marcos Rogerio Kessler]]</f>
        <v>0</v>
      </c>
      <c r="AQ30" s="19">
        <f>SUM(Tabela4[[#This Row],[AABB - 01]:[AABB - 02]])</f>
        <v>0</v>
      </c>
      <c r="AR30" s="19">
        <f>SUM(Tabela4[[#This Row],[Wanda Burkard - 01]:[Wanda Burkard - 02]])</f>
        <v>0</v>
      </c>
      <c r="AS30" s="19">
        <f>Tabela4[[#This Row],[Silvio Robert Lemos Avila Me]]</f>
        <v>0</v>
      </c>
      <c r="AT30" s="19">
        <f>Tabela4[[#This Row],[Carmelo]]</f>
        <v>0</v>
      </c>
      <c r="AU30" s="19">
        <f>Tabela4[[#This Row],[Antonio Dal Forno]]</f>
        <v>0</v>
      </c>
      <c r="AV30" s="19">
        <f>Tabela4[[#This Row],[Marisane Paulus]]</f>
        <v>0</v>
      </c>
      <c r="AW30" s="19">
        <f>Tabela4[[#This Row],[Segatto Ceretta Ltda]]</f>
        <v>0</v>
      </c>
      <c r="AX30" s="19">
        <f>SUM(Tabela4[[#This Row],[APAE - 01]:[APAE - 02]])</f>
        <v>0</v>
      </c>
      <c r="AY30" s="19">
        <f>Tabela4[[#This Row],[Cássio Burin]]</f>
        <v>0</v>
      </c>
      <c r="AZ30" s="19">
        <f>Tabela4[[#This Row],[Patrick Kristoschek Da Silva]]</f>
        <v>0</v>
      </c>
      <c r="BA30" s="19">
        <f>Tabela4[[#This Row],[Silvio Robert Ávila - (Valmir)]]</f>
        <v>0</v>
      </c>
      <c r="BB30" s="19">
        <f>Tabela4[[#This Row],[Zederson Jose Della Flora]]</f>
        <v>0</v>
      </c>
      <c r="BC30" s="19">
        <f>Tabela4[[#This Row],[Carlos Walmir Larsão Rolim]]</f>
        <v>0</v>
      </c>
      <c r="BD30" s="19">
        <f>Tabela4[[#This Row],[Danieli Missio]]</f>
        <v>0</v>
      </c>
      <c r="BE30" s="19">
        <f>Tabela4[[#This Row],[José Vasconcellos]]</f>
        <v>0</v>
      </c>
      <c r="BF30" s="19">
        <f>Tabela4[[#This Row],[Linho Lev Alimentos]]</f>
        <v>0</v>
      </c>
      <c r="BG30" s="19">
        <f>Tabela4[[#This Row],[Ernani Czapla]]</f>
        <v>0</v>
      </c>
      <c r="BH30" s="19">
        <f>Tabela4[[#This Row],[Valesca Da Luz]]</f>
        <v>0</v>
      </c>
      <c r="BI30" s="19">
        <f>Tabela4[[#This Row],[Olavo Mildner]]</f>
        <v>0</v>
      </c>
      <c r="BJ30" s="19">
        <f>Tabela4[[#This Row],[Dilnei Rohled]]</f>
        <v>0</v>
      </c>
      <c r="BK30" s="19">
        <f>Tabela4[[#This Row],[Shaiana Signorini]]</f>
        <v>0</v>
      </c>
      <c r="BL30" s="19">
        <f>Tabela4[[#This Row],[Fonse Atacado]]</f>
        <v>0</v>
      </c>
      <c r="BM30" s="19">
        <f>Tabela4[[#This Row],[Comercial de Alimentos]]</f>
        <v>0</v>
      </c>
      <c r="BN30" s="19">
        <f>Tabela4[[#This Row],[Ivone Kasburg Serralheria]]</f>
        <v>0</v>
      </c>
      <c r="BO30" s="19">
        <f>Tabela4[[#This Row],[Mercado Ceretta]]</f>
        <v>0</v>
      </c>
      <c r="BP30" s="19">
        <f>Tabela4[[#This Row],[Antonio Carlos Dos Santos Pereira]]</f>
        <v>0</v>
      </c>
      <c r="BQ30" s="19">
        <f>Tabela4[[#This Row],[Volnei Lemos Avila - Me]]</f>
        <v>0</v>
      </c>
      <c r="BR30" s="19">
        <f>Tabela4[[#This Row],[Silvana Meneghini]]</f>
        <v>0</v>
      </c>
      <c r="BS30" s="19">
        <f>Tabela4[[#This Row],[Eficaz Engenharia Ltda]]</f>
        <v>0</v>
      </c>
      <c r="BT30" s="19">
        <f>SUM(Tabela4[[#Headers],[Tania Regina Schmaltz - 01]:[Tania Regina Schmaltz - 02]])</f>
        <v>0</v>
      </c>
      <c r="BU30" s="19">
        <f>Tabela4[[#This Row],[Camila Ceretta Segatto]]</f>
        <v>0</v>
      </c>
      <c r="BV30" s="19">
        <f>Tabela4[[#This Row],[Vagner Ribas Dos Santos]]</f>
        <v>0</v>
      </c>
      <c r="BW30" s="19">
        <f>Tabela4[[#This Row],[Claudio Alfredo Konrat]]</f>
        <v>0</v>
      </c>
      <c r="BX30" s="19">
        <f>Tabela4[[#This Row],[Paulo Cesar da Rosa (Residencial)]]</f>
        <v>0</v>
      </c>
      <c r="BY30" s="19">
        <f>Tabela4[[#This Row],[Paulo Cesar da Rosa (Comercial)]]</f>
        <v>0</v>
      </c>
      <c r="BZ30" s="19">
        <f>Tabela4[[#This Row],[Geselda Schirmer (Fabiano)]]</f>
        <v>0</v>
      </c>
    </row>
    <row r="31" spans="1:78" s="19" customFormat="1" x14ac:dyDescent="0.25">
      <c r="A31" s="17">
        <v>43983</v>
      </c>
      <c r="B31" s="19">
        <f>SUM(Tabela4[[#This Row],[Marlon Colovini - 01]:[Marlon Colovini - 02]])</f>
        <v>0</v>
      </c>
      <c r="C31" s="19">
        <f>Tabela4[[#This Row],[Mara Barichello]]</f>
        <v>0</v>
      </c>
      <c r="D31" s="19">
        <f>Tabela4[[#This Row],[Jandira Dutra]]</f>
        <v>0</v>
      </c>
      <c r="E31" s="19">
        <f>Tabela4[[#This Row],[Luiz Fernando Kruger]]</f>
        <v>0</v>
      </c>
      <c r="F31" s="19">
        <f>SUM(Tabela4[[#This Row],[Paulo Bohn - 01]:[Paulo Bohn - 04]])</f>
        <v>0</v>
      </c>
      <c r="G31" s="19">
        <f>Tabela4[[#This Row],[Analia (Clodoaldo Entre-Ijuis)]]</f>
        <v>0</v>
      </c>
      <c r="H31" s="19">
        <f>Tabela4[[#This Row],[Biroh]]</f>
        <v>0</v>
      </c>
      <c r="I31" s="19">
        <f>Tabela4[[#This Row],[Gelson Posser]]</f>
        <v>0</v>
      </c>
      <c r="J31" s="19">
        <f>Tabela4[[#This Row],[Supermercado Caryone]]</f>
        <v>0</v>
      </c>
      <c r="K31" s="19">
        <f>Tabela4[[#This Row],[Ernani Minetto]]</f>
        <v>0</v>
      </c>
      <c r="L31" s="19">
        <f>Tabela4[[#This Row],[Jair Moscon]]</f>
        <v>0</v>
      </c>
      <c r="M31" s="19">
        <f>SUM(Tabela4[[#This Row],[Fabio Milke - 01]:[Fabio Milke - 02]])</f>
        <v>0</v>
      </c>
      <c r="N31" s="19">
        <f>Tabela4[[#This Row],[Piaia]]</f>
        <v>0</v>
      </c>
      <c r="O31" s="19">
        <f>Tabela4[[#This Row],[Osmar Veronese]]</f>
        <v>0</v>
      </c>
      <c r="P31" s="19">
        <f>Tabela4[[#This Row],[ José Luiz Moraes]]</f>
        <v>0</v>
      </c>
      <c r="Q31" s="19">
        <f>Tabela4[[#This Row],[Supermercado Cripy]]</f>
        <v>0</v>
      </c>
      <c r="R31" s="19">
        <f>Tabela4[[#This Row],[Gláucio Lipski (Giruá)]]</f>
        <v>0</v>
      </c>
      <c r="S31" s="19">
        <f>Tabela4[[#This Row],[Contri]]</f>
        <v>0</v>
      </c>
      <c r="T31" s="19">
        <f>Tabela4[[#This Row],[Cleci Rubi]]</f>
        <v>0</v>
      </c>
      <c r="U31" s="19">
        <f>Tabela4[[#This Row],[Betine Rost]]</f>
        <v>0</v>
      </c>
      <c r="V31" s="19">
        <f>SUM(Tabela4[[#This Row],[Robinson Fetter - 01]:[Robinson Fetter - 03]])</f>
        <v>0</v>
      </c>
      <c r="W31" s="19">
        <f>Tabela4[[#This Row],[Fabio De Moura]]</f>
        <v>0</v>
      </c>
      <c r="X31" s="19">
        <f>Tabela4[[#This Row],[Rochele Santos Moraes]]</f>
        <v>0</v>
      </c>
      <c r="Y31" s="19">
        <f>Tabela4[[#This Row],[Auto Posto Kairã]]</f>
        <v>0</v>
      </c>
      <c r="Z31" s="19">
        <f>Tabela4[[#This Row],[Erno Schiefelbain]]</f>
        <v>0</v>
      </c>
      <c r="AA31" s="19">
        <f>Tabela4[[#This Row],[José Paulo Backes]]</f>
        <v>0</v>
      </c>
      <c r="AB31" s="19">
        <f>Tabela4[[#This Row],[Gelso Tofolo]]</f>
        <v>0</v>
      </c>
      <c r="AC31" s="19">
        <f>Tabela4[[#This Row],[Diamantino]]</f>
        <v>0</v>
      </c>
      <c r="AD31" s="19">
        <f>Tabela4[[#This Row],[Mercado Bueno]]</f>
        <v>0</v>
      </c>
      <c r="AE31" s="19">
        <f>Tabela4[[#This Row],[Daniela Donadel Massalai]]</f>
        <v>0</v>
      </c>
      <c r="AF31" s="19">
        <f>Tabela4[[#This Row],[Comercio De Moto Peças Irmãos Guarani Ltda]]</f>
        <v>0</v>
      </c>
      <c r="AG31" s="19">
        <f>Tabela4[[#This Row],[Mauricio Luis Lunardi]]</f>
        <v>0</v>
      </c>
      <c r="AH31" s="19">
        <f>Tabela4[[#This Row],[Rosa Maria Restle Radunz]]</f>
        <v>0</v>
      </c>
      <c r="AI31" s="19">
        <f>Tabela4[[#This Row],[Ivo Amaral De Oliveira]]</f>
        <v>0</v>
      </c>
      <c r="AJ31" s="19">
        <f>Tabela4[[#This Row],[Silvio Robert Lemos Avila]]</f>
        <v>0</v>
      </c>
      <c r="AK31" s="19">
        <f>Tabela4[[#This Row],[Eldo Rost]]</f>
        <v>0</v>
      </c>
      <c r="AL31" s="19">
        <f>SUM(Tabela4[[#This Row],[Padaria Avenida - 01]:[Padaria Avenida - 02]])</f>
        <v>0</v>
      </c>
      <c r="AM31" s="19">
        <f>Tabela4[[#This Row],[Cristiano Anshau]]</f>
        <v>0</v>
      </c>
      <c r="AN31" s="19">
        <f>Tabela4[[#This Row],[Luciana Claudete Meirelles Correa]]</f>
        <v>0</v>
      </c>
      <c r="AO31" s="19">
        <f>Tabela4[[#This Row],[Marcio Jose Siqueira]]</f>
        <v>0</v>
      </c>
      <c r="AP31" s="19">
        <f>Tabela4[[#This Row],[Marcos Rogerio Kessler]]</f>
        <v>0</v>
      </c>
      <c r="AQ31" s="19">
        <f>SUM(Tabela4[[#This Row],[AABB - 01]:[AABB - 02]])</f>
        <v>0</v>
      </c>
      <c r="AR31" s="19">
        <f>SUM(Tabela4[[#This Row],[Wanda Burkard - 01]:[Wanda Burkard - 02]])</f>
        <v>0</v>
      </c>
      <c r="AS31" s="19">
        <f>Tabela4[[#This Row],[Silvio Robert Lemos Avila Me]]</f>
        <v>0</v>
      </c>
      <c r="AT31" s="19">
        <f>Tabela4[[#This Row],[Carmelo]]</f>
        <v>0</v>
      </c>
      <c r="AU31" s="19">
        <f>Tabela4[[#This Row],[Antonio Dal Forno]]</f>
        <v>0</v>
      </c>
      <c r="AV31" s="19">
        <f>Tabela4[[#This Row],[Marisane Paulus]]</f>
        <v>0</v>
      </c>
      <c r="AW31" s="19">
        <f>Tabela4[[#This Row],[Segatto Ceretta Ltda]]</f>
        <v>0</v>
      </c>
      <c r="AX31" s="19">
        <f>SUM(Tabela4[[#This Row],[APAE - 01]:[APAE - 02]])</f>
        <v>0</v>
      </c>
      <c r="AY31" s="19">
        <f>Tabela4[[#This Row],[Cássio Burin]]</f>
        <v>0</v>
      </c>
      <c r="AZ31" s="19">
        <f>Tabela4[[#This Row],[Patrick Kristoschek Da Silva]]</f>
        <v>0</v>
      </c>
      <c r="BA31" s="19">
        <f>Tabela4[[#This Row],[Silvio Robert Ávila - (Valmir)]]</f>
        <v>0</v>
      </c>
      <c r="BB31" s="19">
        <f>Tabela4[[#This Row],[Zederson Jose Della Flora]]</f>
        <v>0</v>
      </c>
      <c r="BC31" s="19">
        <f>Tabela4[[#This Row],[Carlos Walmir Larsão Rolim]]</f>
        <v>0</v>
      </c>
      <c r="BD31" s="19">
        <f>Tabela4[[#This Row],[Danieli Missio]]</f>
        <v>0</v>
      </c>
      <c r="BE31" s="19">
        <f>Tabela4[[#This Row],[José Vasconcellos]]</f>
        <v>0</v>
      </c>
      <c r="BF31" s="19">
        <f>Tabela4[[#This Row],[Linho Lev Alimentos]]</f>
        <v>0</v>
      </c>
      <c r="BG31" s="19">
        <f>Tabela4[[#This Row],[Ernani Czapla]]</f>
        <v>0</v>
      </c>
      <c r="BH31" s="19">
        <f>Tabela4[[#This Row],[Valesca Da Luz]]</f>
        <v>0</v>
      </c>
      <c r="BI31" s="19">
        <f>Tabela4[[#This Row],[Olavo Mildner]]</f>
        <v>0</v>
      </c>
      <c r="BJ31" s="19">
        <f>Tabela4[[#This Row],[Dilnei Rohled]]</f>
        <v>0</v>
      </c>
      <c r="BK31" s="19">
        <f>Tabela4[[#This Row],[Shaiana Signorini]]</f>
        <v>0</v>
      </c>
      <c r="BL31" s="19">
        <f>Tabela4[[#This Row],[Fonse Atacado]]</f>
        <v>0</v>
      </c>
      <c r="BM31" s="19">
        <f>Tabela4[[#This Row],[Comercial de Alimentos]]</f>
        <v>0</v>
      </c>
      <c r="BN31" s="19">
        <f>Tabela4[[#This Row],[Ivone Kasburg Serralheria]]</f>
        <v>0</v>
      </c>
      <c r="BO31" s="19">
        <f>Tabela4[[#This Row],[Mercado Ceretta]]</f>
        <v>0</v>
      </c>
      <c r="BP31" s="19">
        <f>Tabela4[[#This Row],[Antonio Carlos Dos Santos Pereira]]</f>
        <v>0</v>
      </c>
      <c r="BQ31" s="19">
        <f>Tabela4[[#This Row],[Volnei Lemos Avila - Me]]</f>
        <v>0</v>
      </c>
      <c r="BR31" s="19">
        <f>Tabela4[[#This Row],[Silvana Meneghini]]</f>
        <v>0</v>
      </c>
      <c r="BS31" s="19">
        <f>Tabela4[[#This Row],[Eficaz Engenharia Ltda]]</f>
        <v>0</v>
      </c>
      <c r="BT31" s="19">
        <f>SUM(Tabela4[[#Headers],[Tania Regina Schmaltz - 01]:[Tania Regina Schmaltz - 02]])</f>
        <v>0</v>
      </c>
      <c r="BU31" s="19">
        <f>Tabela4[[#This Row],[Camila Ceretta Segatto]]</f>
        <v>0</v>
      </c>
      <c r="BV31" s="19">
        <f>Tabela4[[#This Row],[Vagner Ribas Dos Santos]]</f>
        <v>0</v>
      </c>
      <c r="BW31" s="19">
        <f>Tabela4[[#This Row],[Claudio Alfredo Konrat]]</f>
        <v>0</v>
      </c>
      <c r="BX31" s="19">
        <f>Tabela4[[#This Row],[Paulo Cesar da Rosa (Residencial)]]</f>
        <v>0</v>
      </c>
      <c r="BY31" s="19">
        <f>Tabela4[[#This Row],[Paulo Cesar da Rosa (Comercial)]]</f>
        <v>0</v>
      </c>
      <c r="BZ31" s="19">
        <f>Tabela4[[#This Row],[Geselda Schirmer (Fabiano)]]</f>
        <v>0</v>
      </c>
    </row>
    <row r="32" spans="1:78" s="19" customFormat="1" x14ac:dyDescent="0.25">
      <c r="A32" s="17">
        <v>44013</v>
      </c>
      <c r="B32" s="19">
        <f>SUM(Tabela4[[#This Row],[Marlon Colovini - 01]:[Marlon Colovini - 02]])</f>
        <v>0</v>
      </c>
      <c r="C32" s="19">
        <f>Tabela4[[#This Row],[Mara Barichello]]</f>
        <v>0</v>
      </c>
      <c r="D32" s="19">
        <f>Tabela4[[#This Row],[Jandira Dutra]]</f>
        <v>0</v>
      </c>
      <c r="E32" s="19">
        <f>Tabela4[[#This Row],[Luiz Fernando Kruger]]</f>
        <v>0</v>
      </c>
      <c r="F32" s="19">
        <f>SUM(Tabela4[[#This Row],[Paulo Bohn - 01]:[Paulo Bohn - 04]])</f>
        <v>0</v>
      </c>
      <c r="G32" s="19">
        <f>Tabela4[[#This Row],[Analia (Clodoaldo Entre-Ijuis)]]</f>
        <v>0</v>
      </c>
      <c r="H32" s="19">
        <f>Tabela4[[#This Row],[Biroh]]</f>
        <v>0</v>
      </c>
      <c r="I32" s="19">
        <f>Tabela4[[#This Row],[Gelson Posser]]</f>
        <v>0</v>
      </c>
      <c r="J32" s="19">
        <f>Tabela4[[#This Row],[Supermercado Caryone]]</f>
        <v>0</v>
      </c>
      <c r="K32" s="19">
        <f>Tabela4[[#This Row],[Ernani Minetto]]</f>
        <v>0</v>
      </c>
      <c r="L32" s="19">
        <f>Tabela4[[#This Row],[Jair Moscon]]</f>
        <v>0</v>
      </c>
      <c r="M32" s="19">
        <f>SUM(Tabela4[[#This Row],[Fabio Milke - 01]:[Fabio Milke - 02]])</f>
        <v>0</v>
      </c>
      <c r="N32" s="19">
        <f>Tabela4[[#This Row],[Piaia]]</f>
        <v>0</v>
      </c>
      <c r="O32" s="19">
        <f>Tabela4[[#This Row],[Osmar Veronese]]</f>
        <v>0</v>
      </c>
      <c r="P32" s="19">
        <f>Tabela4[[#This Row],[ José Luiz Moraes]]</f>
        <v>0</v>
      </c>
      <c r="Q32" s="19">
        <f>Tabela4[[#This Row],[Supermercado Cripy]]</f>
        <v>0</v>
      </c>
      <c r="R32" s="19">
        <f>Tabela4[[#This Row],[Gláucio Lipski (Giruá)]]</f>
        <v>0</v>
      </c>
      <c r="S32" s="19">
        <f>Tabela4[[#This Row],[Contri]]</f>
        <v>0</v>
      </c>
      <c r="T32" s="19">
        <f>Tabela4[[#This Row],[Cleci Rubi]]</f>
        <v>0</v>
      </c>
      <c r="U32" s="19">
        <f>Tabela4[[#This Row],[Betine Rost]]</f>
        <v>0</v>
      </c>
      <c r="V32" s="19">
        <f>SUM(Tabela4[[#This Row],[Robinson Fetter - 01]:[Robinson Fetter - 03]])</f>
        <v>0</v>
      </c>
      <c r="W32" s="19">
        <f>Tabela4[[#This Row],[Fabio De Moura]]</f>
        <v>0</v>
      </c>
      <c r="X32" s="19">
        <f>Tabela4[[#This Row],[Rochele Santos Moraes]]</f>
        <v>0</v>
      </c>
      <c r="Y32" s="19">
        <f>Tabela4[[#This Row],[Auto Posto Kairã]]</f>
        <v>0</v>
      </c>
      <c r="Z32" s="19">
        <f>Tabela4[[#This Row],[Erno Schiefelbain]]</f>
        <v>0</v>
      </c>
      <c r="AA32" s="19">
        <f>Tabela4[[#This Row],[José Paulo Backes]]</f>
        <v>0</v>
      </c>
      <c r="AB32" s="19">
        <f>Tabela4[[#This Row],[Gelso Tofolo]]</f>
        <v>0</v>
      </c>
      <c r="AC32" s="19">
        <f>Tabela4[[#This Row],[Diamantino]]</f>
        <v>0</v>
      </c>
      <c r="AD32" s="19">
        <f>Tabela4[[#This Row],[Mercado Bueno]]</f>
        <v>0</v>
      </c>
      <c r="AE32" s="19">
        <f>Tabela4[[#This Row],[Daniela Donadel Massalai]]</f>
        <v>0</v>
      </c>
      <c r="AF32" s="19">
        <f>Tabela4[[#This Row],[Comercio De Moto Peças Irmãos Guarani Ltda]]</f>
        <v>0</v>
      </c>
      <c r="AG32" s="19">
        <f>Tabela4[[#This Row],[Mauricio Luis Lunardi]]</f>
        <v>0</v>
      </c>
      <c r="AH32" s="19">
        <f>Tabela4[[#This Row],[Rosa Maria Restle Radunz]]</f>
        <v>0</v>
      </c>
      <c r="AI32" s="19">
        <f>Tabela4[[#This Row],[Ivo Amaral De Oliveira]]</f>
        <v>0</v>
      </c>
      <c r="AJ32" s="19">
        <f>Tabela4[[#This Row],[Silvio Robert Lemos Avila]]</f>
        <v>0</v>
      </c>
      <c r="AK32" s="19">
        <f>Tabela4[[#This Row],[Eldo Rost]]</f>
        <v>0</v>
      </c>
      <c r="AL32" s="19">
        <f>SUM(Tabela4[[#This Row],[Padaria Avenida - 01]:[Padaria Avenida - 02]])</f>
        <v>0</v>
      </c>
      <c r="AM32" s="19">
        <f>Tabela4[[#This Row],[Cristiano Anshau]]</f>
        <v>0</v>
      </c>
      <c r="AN32" s="19">
        <f>Tabela4[[#This Row],[Luciana Claudete Meirelles Correa]]</f>
        <v>0</v>
      </c>
      <c r="AO32" s="19">
        <f>Tabela4[[#This Row],[Marcio Jose Siqueira]]</f>
        <v>0</v>
      </c>
      <c r="AP32" s="19">
        <f>Tabela4[[#This Row],[Marcos Rogerio Kessler]]</f>
        <v>0</v>
      </c>
      <c r="AQ32" s="19">
        <f>SUM(Tabela4[[#This Row],[AABB - 01]:[AABB - 02]])</f>
        <v>0</v>
      </c>
      <c r="AR32" s="19">
        <f>SUM(Tabela4[[#This Row],[Wanda Burkard - 01]:[Wanda Burkard - 02]])</f>
        <v>0</v>
      </c>
      <c r="AS32" s="19">
        <f>Tabela4[[#This Row],[Silvio Robert Lemos Avila Me]]</f>
        <v>0</v>
      </c>
      <c r="AT32" s="19">
        <f>Tabela4[[#This Row],[Carmelo]]</f>
        <v>0</v>
      </c>
      <c r="AU32" s="19">
        <f>Tabela4[[#This Row],[Antonio Dal Forno]]</f>
        <v>0</v>
      </c>
      <c r="AV32" s="19">
        <f>Tabela4[[#This Row],[Marisane Paulus]]</f>
        <v>0</v>
      </c>
      <c r="AW32" s="19">
        <f>Tabela4[[#This Row],[Segatto Ceretta Ltda]]</f>
        <v>0</v>
      </c>
      <c r="AX32" s="19">
        <f>SUM(Tabela4[[#This Row],[APAE - 01]:[APAE - 02]])</f>
        <v>0</v>
      </c>
      <c r="AY32" s="19">
        <f>Tabela4[[#This Row],[Cássio Burin]]</f>
        <v>0</v>
      </c>
      <c r="AZ32" s="19">
        <f>Tabela4[[#This Row],[Patrick Kristoschek Da Silva]]</f>
        <v>0</v>
      </c>
      <c r="BA32" s="19">
        <f>Tabela4[[#This Row],[Silvio Robert Ávila - (Valmir)]]</f>
        <v>0</v>
      </c>
      <c r="BB32" s="19">
        <f>Tabela4[[#This Row],[Zederson Jose Della Flora]]</f>
        <v>0</v>
      </c>
      <c r="BC32" s="19">
        <f>Tabela4[[#This Row],[Carlos Walmir Larsão Rolim]]</f>
        <v>0</v>
      </c>
      <c r="BD32" s="19">
        <f>Tabela4[[#This Row],[Danieli Missio]]</f>
        <v>0</v>
      </c>
      <c r="BE32" s="19">
        <f>Tabela4[[#This Row],[José Vasconcellos]]</f>
        <v>0</v>
      </c>
      <c r="BF32" s="19">
        <f>Tabela4[[#This Row],[Linho Lev Alimentos]]</f>
        <v>0</v>
      </c>
      <c r="BG32" s="19">
        <f>Tabela4[[#This Row],[Ernani Czapla]]</f>
        <v>0</v>
      </c>
      <c r="BH32" s="19">
        <f>Tabela4[[#This Row],[Valesca Da Luz]]</f>
        <v>0</v>
      </c>
      <c r="BI32" s="19">
        <f>Tabela4[[#This Row],[Olavo Mildner]]</f>
        <v>0</v>
      </c>
      <c r="BJ32" s="19">
        <f>Tabela4[[#This Row],[Dilnei Rohled]]</f>
        <v>0</v>
      </c>
      <c r="BK32" s="19">
        <f>Tabela4[[#This Row],[Shaiana Signorini]]</f>
        <v>0</v>
      </c>
      <c r="BL32" s="19">
        <f>Tabela4[[#This Row],[Fonse Atacado]]</f>
        <v>0</v>
      </c>
      <c r="BM32" s="19">
        <f>Tabela4[[#This Row],[Comercial de Alimentos]]</f>
        <v>0</v>
      </c>
      <c r="BN32" s="19">
        <f>Tabela4[[#This Row],[Ivone Kasburg Serralheria]]</f>
        <v>0</v>
      </c>
      <c r="BO32" s="19">
        <f>Tabela4[[#This Row],[Mercado Ceretta]]</f>
        <v>0</v>
      </c>
      <c r="BP32" s="19">
        <f>Tabela4[[#This Row],[Antonio Carlos Dos Santos Pereira]]</f>
        <v>0</v>
      </c>
      <c r="BQ32" s="19">
        <f>Tabela4[[#This Row],[Volnei Lemos Avila - Me]]</f>
        <v>0</v>
      </c>
      <c r="BR32" s="19">
        <f>Tabela4[[#This Row],[Silvana Meneghini]]</f>
        <v>0</v>
      </c>
      <c r="BS32" s="19">
        <f>Tabela4[[#This Row],[Eficaz Engenharia Ltda]]</f>
        <v>0</v>
      </c>
      <c r="BT32" s="19">
        <f>SUM(Tabela4[[#Headers],[Tania Regina Schmaltz - 01]:[Tania Regina Schmaltz - 02]])</f>
        <v>0</v>
      </c>
      <c r="BU32" s="19">
        <f>Tabela4[[#This Row],[Camila Ceretta Segatto]]</f>
        <v>0</v>
      </c>
      <c r="BV32" s="19">
        <f>Tabela4[[#This Row],[Vagner Ribas Dos Santos]]</f>
        <v>0</v>
      </c>
      <c r="BW32" s="19">
        <f>Tabela4[[#This Row],[Claudio Alfredo Konrat]]</f>
        <v>0</v>
      </c>
      <c r="BX32" s="19">
        <f>Tabela4[[#This Row],[Paulo Cesar da Rosa (Residencial)]]</f>
        <v>0</v>
      </c>
      <c r="BY32" s="19">
        <f>Tabela4[[#This Row],[Paulo Cesar da Rosa (Comercial)]]</f>
        <v>0</v>
      </c>
      <c r="BZ32" s="19">
        <f>Tabela4[[#This Row],[Geselda Schirmer (Fabiano)]]</f>
        <v>0</v>
      </c>
    </row>
    <row r="33" spans="1:78" s="19" customFormat="1" x14ac:dyDescent="0.25">
      <c r="A33" s="17">
        <v>44044</v>
      </c>
      <c r="B33" s="19">
        <f>SUM(Tabela4[[#This Row],[Marlon Colovini - 01]:[Marlon Colovini - 02]])</f>
        <v>0</v>
      </c>
      <c r="C33" s="19">
        <f>Tabela4[[#This Row],[Mara Barichello]]</f>
        <v>0</v>
      </c>
      <c r="D33" s="19">
        <f>Tabela4[[#This Row],[Jandira Dutra]]</f>
        <v>0</v>
      </c>
      <c r="E33" s="19">
        <f>Tabela4[[#This Row],[Luiz Fernando Kruger]]</f>
        <v>0</v>
      </c>
      <c r="F33" s="19">
        <f>SUM(Tabela4[[#This Row],[Paulo Bohn - 01]:[Paulo Bohn - 04]])</f>
        <v>0</v>
      </c>
      <c r="G33" s="19">
        <f>Tabela4[[#This Row],[Analia (Clodoaldo Entre-Ijuis)]]</f>
        <v>0</v>
      </c>
      <c r="H33" s="19">
        <f>Tabela4[[#This Row],[Biroh]]</f>
        <v>0</v>
      </c>
      <c r="I33" s="19">
        <f>Tabela4[[#This Row],[Gelson Posser]]</f>
        <v>0</v>
      </c>
      <c r="J33" s="19">
        <f>Tabela4[[#This Row],[Supermercado Caryone]]</f>
        <v>0</v>
      </c>
      <c r="K33" s="19">
        <f>Tabela4[[#This Row],[Ernani Minetto]]</f>
        <v>0</v>
      </c>
      <c r="L33" s="19">
        <f>Tabela4[[#This Row],[Jair Moscon]]</f>
        <v>0</v>
      </c>
      <c r="M33" s="19">
        <f>SUM(Tabela4[[#This Row],[Fabio Milke - 01]:[Fabio Milke - 02]])</f>
        <v>0</v>
      </c>
      <c r="N33" s="19">
        <f>Tabela4[[#This Row],[Piaia]]</f>
        <v>0</v>
      </c>
      <c r="O33" s="19">
        <f>Tabela4[[#This Row],[Osmar Veronese]]</f>
        <v>0</v>
      </c>
      <c r="P33" s="19">
        <f>Tabela4[[#This Row],[ José Luiz Moraes]]</f>
        <v>0</v>
      </c>
      <c r="Q33" s="19">
        <f>Tabela4[[#This Row],[Supermercado Cripy]]</f>
        <v>0</v>
      </c>
      <c r="R33" s="19">
        <f>Tabela4[[#This Row],[Gláucio Lipski (Giruá)]]</f>
        <v>0</v>
      </c>
      <c r="S33" s="19">
        <f>Tabela4[[#This Row],[Contri]]</f>
        <v>0</v>
      </c>
      <c r="T33" s="19">
        <f>Tabela4[[#This Row],[Cleci Rubi]]</f>
        <v>0</v>
      </c>
      <c r="U33" s="19">
        <f>Tabela4[[#This Row],[Betine Rost]]</f>
        <v>0</v>
      </c>
      <c r="V33" s="19">
        <f>SUM(Tabela4[[#This Row],[Robinson Fetter - 01]:[Robinson Fetter - 03]])</f>
        <v>0</v>
      </c>
      <c r="W33" s="19">
        <f>Tabela4[[#This Row],[Fabio De Moura]]</f>
        <v>0</v>
      </c>
      <c r="X33" s="19">
        <f>Tabela4[[#This Row],[Rochele Santos Moraes]]</f>
        <v>0</v>
      </c>
      <c r="Y33" s="19">
        <f>Tabela4[[#This Row],[Auto Posto Kairã]]</f>
        <v>0</v>
      </c>
      <c r="Z33" s="19">
        <f>Tabela4[[#This Row],[Erno Schiefelbain]]</f>
        <v>0</v>
      </c>
      <c r="AA33" s="19">
        <f>Tabela4[[#This Row],[José Paulo Backes]]</f>
        <v>0</v>
      </c>
      <c r="AB33" s="19">
        <f>Tabela4[[#This Row],[Gelso Tofolo]]</f>
        <v>0</v>
      </c>
      <c r="AC33" s="19">
        <f>Tabela4[[#This Row],[Diamantino]]</f>
        <v>0</v>
      </c>
      <c r="AD33" s="19">
        <f>Tabela4[[#This Row],[Mercado Bueno]]</f>
        <v>0</v>
      </c>
      <c r="AE33" s="19">
        <f>Tabela4[[#This Row],[Daniela Donadel Massalai]]</f>
        <v>0</v>
      </c>
      <c r="AF33" s="19">
        <f>Tabela4[[#This Row],[Comercio De Moto Peças Irmãos Guarani Ltda]]</f>
        <v>0</v>
      </c>
      <c r="AG33" s="19">
        <f>Tabela4[[#This Row],[Mauricio Luis Lunardi]]</f>
        <v>0</v>
      </c>
      <c r="AH33" s="19">
        <f>Tabela4[[#This Row],[Rosa Maria Restle Radunz]]</f>
        <v>0</v>
      </c>
      <c r="AI33" s="19">
        <f>Tabela4[[#This Row],[Ivo Amaral De Oliveira]]</f>
        <v>0</v>
      </c>
      <c r="AJ33" s="19">
        <f>Tabela4[[#This Row],[Silvio Robert Lemos Avila]]</f>
        <v>0</v>
      </c>
      <c r="AK33" s="19">
        <f>Tabela4[[#This Row],[Eldo Rost]]</f>
        <v>0</v>
      </c>
      <c r="AL33" s="19">
        <f>SUM(Tabela4[[#This Row],[Padaria Avenida - 01]:[Padaria Avenida - 02]])</f>
        <v>0</v>
      </c>
      <c r="AM33" s="19">
        <f>Tabela4[[#This Row],[Cristiano Anshau]]</f>
        <v>0</v>
      </c>
      <c r="AN33" s="19">
        <f>Tabela4[[#This Row],[Luciana Claudete Meirelles Correa]]</f>
        <v>0</v>
      </c>
      <c r="AO33" s="19">
        <f>Tabela4[[#This Row],[Marcio Jose Siqueira]]</f>
        <v>0</v>
      </c>
      <c r="AP33" s="19">
        <f>Tabela4[[#This Row],[Marcos Rogerio Kessler]]</f>
        <v>0</v>
      </c>
      <c r="AQ33" s="19">
        <f>SUM(Tabela4[[#This Row],[AABB - 01]:[AABB - 02]])</f>
        <v>0</v>
      </c>
      <c r="AR33" s="19">
        <f>SUM(Tabela4[[#This Row],[Wanda Burkard - 01]:[Wanda Burkard - 02]])</f>
        <v>0</v>
      </c>
      <c r="AS33" s="19">
        <f>Tabela4[[#This Row],[Silvio Robert Lemos Avila Me]]</f>
        <v>0</v>
      </c>
      <c r="AT33" s="19">
        <f>Tabela4[[#This Row],[Carmelo]]</f>
        <v>0</v>
      </c>
      <c r="AU33" s="19">
        <f>Tabela4[[#This Row],[Antonio Dal Forno]]</f>
        <v>0</v>
      </c>
      <c r="AV33" s="19">
        <f>Tabela4[[#This Row],[Marisane Paulus]]</f>
        <v>0</v>
      </c>
      <c r="AW33" s="19">
        <f>Tabela4[[#This Row],[Segatto Ceretta Ltda]]</f>
        <v>0</v>
      </c>
      <c r="AX33" s="19">
        <f>SUM(Tabela4[[#This Row],[APAE - 01]:[APAE - 02]])</f>
        <v>0</v>
      </c>
      <c r="AY33" s="19">
        <f>Tabela4[[#This Row],[Cássio Burin]]</f>
        <v>0</v>
      </c>
      <c r="AZ33" s="19">
        <f>Tabela4[[#This Row],[Patrick Kristoschek Da Silva]]</f>
        <v>0</v>
      </c>
      <c r="BA33" s="19">
        <f>Tabela4[[#This Row],[Silvio Robert Ávila - (Valmir)]]</f>
        <v>0</v>
      </c>
      <c r="BB33" s="19">
        <f>Tabela4[[#This Row],[Zederson Jose Della Flora]]</f>
        <v>0</v>
      </c>
      <c r="BC33" s="19">
        <f>Tabela4[[#This Row],[Carlos Walmir Larsão Rolim]]</f>
        <v>0</v>
      </c>
      <c r="BD33" s="19">
        <f>Tabela4[[#This Row],[Danieli Missio]]</f>
        <v>0</v>
      </c>
      <c r="BE33" s="19">
        <f>Tabela4[[#This Row],[José Vasconcellos]]</f>
        <v>0</v>
      </c>
      <c r="BF33" s="19">
        <f>Tabela4[[#This Row],[Linho Lev Alimentos]]</f>
        <v>0</v>
      </c>
      <c r="BG33" s="19">
        <f>Tabela4[[#This Row],[Ernani Czapla]]</f>
        <v>0</v>
      </c>
      <c r="BH33" s="19">
        <f>Tabela4[[#This Row],[Valesca Da Luz]]</f>
        <v>0</v>
      </c>
      <c r="BI33" s="19">
        <f>Tabela4[[#This Row],[Olavo Mildner]]</f>
        <v>0</v>
      </c>
      <c r="BJ33" s="19">
        <f>Tabela4[[#This Row],[Dilnei Rohled]]</f>
        <v>0</v>
      </c>
      <c r="BK33" s="19">
        <f>Tabela4[[#This Row],[Shaiana Signorini]]</f>
        <v>0</v>
      </c>
      <c r="BL33" s="19">
        <f>Tabela4[[#This Row],[Fonse Atacado]]</f>
        <v>0</v>
      </c>
      <c r="BM33" s="19">
        <f>Tabela4[[#This Row],[Comercial de Alimentos]]</f>
        <v>0</v>
      </c>
      <c r="BN33" s="19">
        <f>Tabela4[[#This Row],[Ivone Kasburg Serralheria]]</f>
        <v>0</v>
      </c>
      <c r="BO33" s="19">
        <f>Tabela4[[#This Row],[Mercado Ceretta]]</f>
        <v>0</v>
      </c>
      <c r="BP33" s="19">
        <f>Tabela4[[#This Row],[Antonio Carlos Dos Santos Pereira]]</f>
        <v>0</v>
      </c>
      <c r="BQ33" s="19">
        <f>Tabela4[[#This Row],[Volnei Lemos Avila - Me]]</f>
        <v>0</v>
      </c>
      <c r="BR33" s="19">
        <f>Tabela4[[#This Row],[Silvana Meneghini]]</f>
        <v>0</v>
      </c>
      <c r="BS33" s="19">
        <f>Tabela4[[#This Row],[Eficaz Engenharia Ltda]]</f>
        <v>0</v>
      </c>
      <c r="BT33" s="19">
        <f>SUM(Tabela4[[#Headers],[Tania Regina Schmaltz - 01]:[Tania Regina Schmaltz - 02]])</f>
        <v>0</v>
      </c>
      <c r="BU33" s="19">
        <f>Tabela4[[#This Row],[Camila Ceretta Segatto]]</f>
        <v>0</v>
      </c>
      <c r="BV33" s="19">
        <f>Tabela4[[#This Row],[Vagner Ribas Dos Santos]]</f>
        <v>0</v>
      </c>
      <c r="BW33" s="19">
        <f>Tabela4[[#This Row],[Claudio Alfredo Konrat]]</f>
        <v>0</v>
      </c>
      <c r="BX33" s="19">
        <f>Tabela4[[#This Row],[Paulo Cesar da Rosa (Residencial)]]</f>
        <v>0</v>
      </c>
      <c r="BY33" s="19">
        <f>Tabela4[[#This Row],[Paulo Cesar da Rosa (Comercial)]]</f>
        <v>0</v>
      </c>
      <c r="BZ33" s="19">
        <f>Tabela4[[#This Row],[Geselda Schirmer (Fabiano)]]</f>
        <v>0</v>
      </c>
    </row>
    <row r="34" spans="1:78" s="19" customFormat="1" x14ac:dyDescent="0.25">
      <c r="A34" s="17">
        <v>44075</v>
      </c>
      <c r="B34" s="19">
        <f>SUM(Tabela4[[#This Row],[Marlon Colovini - 01]:[Marlon Colovini - 02]])</f>
        <v>0</v>
      </c>
      <c r="C34" s="19">
        <f>Tabela4[[#This Row],[Mara Barichello]]</f>
        <v>0</v>
      </c>
      <c r="D34" s="19">
        <f>Tabela4[[#This Row],[Jandira Dutra]]</f>
        <v>0</v>
      </c>
      <c r="E34" s="19">
        <f>Tabela4[[#This Row],[Luiz Fernando Kruger]]</f>
        <v>0</v>
      </c>
      <c r="F34" s="19">
        <f>SUM(Tabela4[[#This Row],[Paulo Bohn - 01]:[Paulo Bohn - 04]])</f>
        <v>0</v>
      </c>
      <c r="G34" s="19">
        <f>Tabela4[[#This Row],[Analia (Clodoaldo Entre-Ijuis)]]</f>
        <v>0</v>
      </c>
      <c r="H34" s="19">
        <f>Tabela4[[#This Row],[Biroh]]</f>
        <v>0</v>
      </c>
      <c r="I34" s="19">
        <f>Tabela4[[#This Row],[Gelson Posser]]</f>
        <v>0</v>
      </c>
      <c r="J34" s="19">
        <f>Tabela4[[#This Row],[Supermercado Caryone]]</f>
        <v>0</v>
      </c>
      <c r="K34" s="19">
        <f>Tabela4[[#This Row],[Ernani Minetto]]</f>
        <v>0</v>
      </c>
      <c r="L34" s="19">
        <f>Tabela4[[#This Row],[Jair Moscon]]</f>
        <v>0</v>
      </c>
      <c r="M34" s="19">
        <f>SUM(Tabela4[[#This Row],[Fabio Milke - 01]:[Fabio Milke - 02]])</f>
        <v>0</v>
      </c>
      <c r="N34" s="19">
        <f>Tabela4[[#This Row],[Piaia]]</f>
        <v>0</v>
      </c>
      <c r="O34" s="19">
        <f>Tabela4[[#This Row],[Osmar Veronese]]</f>
        <v>0</v>
      </c>
      <c r="P34" s="19">
        <f>Tabela4[[#This Row],[ José Luiz Moraes]]</f>
        <v>0</v>
      </c>
      <c r="Q34" s="19">
        <f>Tabela4[[#This Row],[Supermercado Cripy]]</f>
        <v>0</v>
      </c>
      <c r="R34" s="19">
        <f>Tabela4[[#This Row],[Gláucio Lipski (Giruá)]]</f>
        <v>0</v>
      </c>
      <c r="S34" s="19">
        <f>Tabela4[[#This Row],[Contri]]</f>
        <v>0</v>
      </c>
      <c r="T34" s="19">
        <f>Tabela4[[#This Row],[Cleci Rubi]]</f>
        <v>0</v>
      </c>
      <c r="U34" s="19">
        <f>Tabela4[[#This Row],[Betine Rost]]</f>
        <v>0</v>
      </c>
      <c r="V34" s="19">
        <f>SUM(Tabela4[[#This Row],[Robinson Fetter - 01]:[Robinson Fetter - 03]])</f>
        <v>0</v>
      </c>
      <c r="W34" s="19">
        <f>Tabela4[[#This Row],[Fabio De Moura]]</f>
        <v>0</v>
      </c>
      <c r="X34" s="19">
        <f>Tabela4[[#This Row],[Rochele Santos Moraes]]</f>
        <v>0</v>
      </c>
      <c r="Y34" s="19">
        <f>Tabela4[[#This Row],[Auto Posto Kairã]]</f>
        <v>0</v>
      </c>
      <c r="Z34" s="19">
        <f>Tabela4[[#This Row],[Erno Schiefelbain]]</f>
        <v>0</v>
      </c>
      <c r="AA34" s="19">
        <f>Tabela4[[#This Row],[José Paulo Backes]]</f>
        <v>0</v>
      </c>
      <c r="AB34" s="19">
        <f>Tabela4[[#This Row],[Gelso Tofolo]]</f>
        <v>0</v>
      </c>
      <c r="AC34" s="19">
        <f>Tabela4[[#This Row],[Diamantino]]</f>
        <v>0</v>
      </c>
      <c r="AD34" s="19">
        <f>Tabela4[[#This Row],[Mercado Bueno]]</f>
        <v>0</v>
      </c>
      <c r="AE34" s="19">
        <f>Tabela4[[#This Row],[Daniela Donadel Massalai]]</f>
        <v>0</v>
      </c>
      <c r="AF34" s="19">
        <f>Tabela4[[#This Row],[Comercio De Moto Peças Irmãos Guarani Ltda]]</f>
        <v>0</v>
      </c>
      <c r="AG34" s="19">
        <f>Tabela4[[#This Row],[Mauricio Luis Lunardi]]</f>
        <v>0</v>
      </c>
      <c r="AH34" s="19">
        <f>Tabela4[[#This Row],[Rosa Maria Restle Radunz]]</f>
        <v>0</v>
      </c>
      <c r="AI34" s="19">
        <f>Tabela4[[#This Row],[Ivo Amaral De Oliveira]]</f>
        <v>0</v>
      </c>
      <c r="AJ34" s="19">
        <f>Tabela4[[#This Row],[Silvio Robert Lemos Avila]]</f>
        <v>0</v>
      </c>
      <c r="AK34" s="19">
        <f>Tabela4[[#This Row],[Eldo Rost]]</f>
        <v>0</v>
      </c>
      <c r="AL34" s="19">
        <f>SUM(Tabela4[[#This Row],[Padaria Avenida - 01]:[Padaria Avenida - 02]])</f>
        <v>0</v>
      </c>
      <c r="AM34" s="19">
        <f>Tabela4[[#This Row],[Cristiano Anshau]]</f>
        <v>0</v>
      </c>
      <c r="AN34" s="19">
        <f>Tabela4[[#This Row],[Luciana Claudete Meirelles Correa]]</f>
        <v>0</v>
      </c>
      <c r="AO34" s="19">
        <f>Tabela4[[#This Row],[Marcio Jose Siqueira]]</f>
        <v>0</v>
      </c>
      <c r="AP34" s="19">
        <f>Tabela4[[#This Row],[Marcos Rogerio Kessler]]</f>
        <v>0</v>
      </c>
      <c r="AQ34" s="19">
        <f>SUM(Tabela4[[#This Row],[AABB - 01]:[AABB - 02]])</f>
        <v>0</v>
      </c>
      <c r="AR34" s="19">
        <f>SUM(Tabela4[[#This Row],[Wanda Burkard - 01]:[Wanda Burkard - 02]])</f>
        <v>0</v>
      </c>
      <c r="AS34" s="19">
        <f>Tabela4[[#This Row],[Silvio Robert Lemos Avila Me]]</f>
        <v>0</v>
      </c>
      <c r="AT34" s="19">
        <f>Tabela4[[#This Row],[Carmelo]]</f>
        <v>0</v>
      </c>
      <c r="AU34" s="19">
        <f>Tabela4[[#This Row],[Antonio Dal Forno]]</f>
        <v>0</v>
      </c>
      <c r="AV34" s="19">
        <f>Tabela4[[#This Row],[Marisane Paulus]]</f>
        <v>0</v>
      </c>
      <c r="AW34" s="19">
        <f>Tabela4[[#This Row],[Segatto Ceretta Ltda]]</f>
        <v>0</v>
      </c>
      <c r="AX34" s="19">
        <f>SUM(Tabela4[[#This Row],[APAE - 01]:[APAE - 02]])</f>
        <v>0</v>
      </c>
      <c r="AY34" s="19">
        <f>Tabela4[[#This Row],[Cássio Burin]]</f>
        <v>0</v>
      </c>
      <c r="AZ34" s="19">
        <f>Tabela4[[#This Row],[Patrick Kristoschek Da Silva]]</f>
        <v>0</v>
      </c>
      <c r="BA34" s="19">
        <f>Tabela4[[#This Row],[Silvio Robert Ávila - (Valmir)]]</f>
        <v>0</v>
      </c>
      <c r="BB34" s="19">
        <f>Tabela4[[#This Row],[Zederson Jose Della Flora]]</f>
        <v>0</v>
      </c>
      <c r="BC34" s="19">
        <f>Tabela4[[#This Row],[Carlos Walmir Larsão Rolim]]</f>
        <v>0</v>
      </c>
      <c r="BD34" s="19">
        <f>Tabela4[[#This Row],[Danieli Missio]]</f>
        <v>0</v>
      </c>
      <c r="BE34" s="19">
        <f>Tabela4[[#This Row],[José Vasconcellos]]</f>
        <v>0</v>
      </c>
      <c r="BF34" s="19">
        <f>Tabela4[[#This Row],[Linho Lev Alimentos]]</f>
        <v>0</v>
      </c>
      <c r="BG34" s="19">
        <f>Tabela4[[#This Row],[Ernani Czapla]]</f>
        <v>0</v>
      </c>
      <c r="BH34" s="19">
        <f>Tabela4[[#This Row],[Valesca Da Luz]]</f>
        <v>0</v>
      </c>
      <c r="BI34" s="19">
        <f>Tabela4[[#This Row],[Olavo Mildner]]</f>
        <v>0</v>
      </c>
      <c r="BJ34" s="19">
        <f>Tabela4[[#This Row],[Dilnei Rohled]]</f>
        <v>0</v>
      </c>
      <c r="BK34" s="19">
        <f>Tabela4[[#This Row],[Shaiana Signorini]]</f>
        <v>0</v>
      </c>
      <c r="BL34" s="19">
        <f>Tabela4[[#This Row],[Fonse Atacado]]</f>
        <v>0</v>
      </c>
      <c r="BM34" s="19">
        <f>Tabela4[[#This Row],[Comercial de Alimentos]]</f>
        <v>0</v>
      </c>
      <c r="BN34" s="19">
        <f>Tabela4[[#This Row],[Ivone Kasburg Serralheria]]</f>
        <v>0</v>
      </c>
      <c r="BO34" s="19">
        <f>Tabela4[[#This Row],[Mercado Ceretta]]</f>
        <v>0</v>
      </c>
      <c r="BP34" s="19">
        <f>Tabela4[[#This Row],[Antonio Carlos Dos Santos Pereira]]</f>
        <v>0</v>
      </c>
      <c r="BQ34" s="19">
        <f>Tabela4[[#This Row],[Volnei Lemos Avila - Me]]</f>
        <v>0</v>
      </c>
      <c r="BR34" s="19">
        <f>Tabela4[[#This Row],[Silvana Meneghini]]</f>
        <v>0</v>
      </c>
      <c r="BS34" s="19">
        <f>Tabela4[[#This Row],[Eficaz Engenharia Ltda]]</f>
        <v>0</v>
      </c>
      <c r="BT34" s="19">
        <f>SUM(Tabela4[[#Headers],[Tania Regina Schmaltz - 01]:[Tania Regina Schmaltz - 02]])</f>
        <v>0</v>
      </c>
      <c r="BU34" s="19">
        <f>Tabela4[[#This Row],[Camila Ceretta Segatto]]</f>
        <v>0</v>
      </c>
      <c r="BV34" s="19">
        <f>Tabela4[[#This Row],[Vagner Ribas Dos Santos]]</f>
        <v>0</v>
      </c>
      <c r="BW34" s="19">
        <f>Tabela4[[#This Row],[Claudio Alfredo Konrat]]</f>
        <v>0</v>
      </c>
      <c r="BX34" s="19">
        <f>Tabela4[[#This Row],[Paulo Cesar da Rosa (Residencial)]]</f>
        <v>0</v>
      </c>
      <c r="BY34" s="19">
        <f>Tabela4[[#This Row],[Paulo Cesar da Rosa (Comercial)]]</f>
        <v>0</v>
      </c>
      <c r="BZ34" s="19">
        <f>Tabela4[[#This Row],[Geselda Schirmer (Fabiano)]]</f>
        <v>0</v>
      </c>
    </row>
    <row r="35" spans="1:78" s="19" customFormat="1" x14ac:dyDescent="0.25">
      <c r="A35" s="17">
        <v>44105</v>
      </c>
      <c r="B35" s="19">
        <f>SUM(Tabela4[[#This Row],[Marlon Colovini - 01]:[Marlon Colovini - 02]])</f>
        <v>0</v>
      </c>
      <c r="C35" s="19">
        <f>Tabela4[[#This Row],[Mara Barichello]]</f>
        <v>0</v>
      </c>
      <c r="D35" s="19">
        <f>Tabela4[[#This Row],[Jandira Dutra]]</f>
        <v>0</v>
      </c>
      <c r="E35" s="19">
        <f>Tabela4[[#This Row],[Luiz Fernando Kruger]]</f>
        <v>0</v>
      </c>
      <c r="F35" s="19">
        <f>SUM(Tabela4[[#This Row],[Paulo Bohn - 01]:[Paulo Bohn - 04]])</f>
        <v>0</v>
      </c>
      <c r="G35" s="19">
        <f>Tabela4[[#This Row],[Analia (Clodoaldo Entre-Ijuis)]]</f>
        <v>0</v>
      </c>
      <c r="H35" s="19">
        <f>Tabela4[[#This Row],[Biroh]]</f>
        <v>0</v>
      </c>
      <c r="I35" s="19">
        <f>Tabela4[[#This Row],[Gelson Posser]]</f>
        <v>0</v>
      </c>
      <c r="J35" s="19">
        <f>Tabela4[[#This Row],[Supermercado Caryone]]</f>
        <v>0</v>
      </c>
      <c r="K35" s="19">
        <f>Tabela4[[#This Row],[Ernani Minetto]]</f>
        <v>0</v>
      </c>
      <c r="L35" s="19">
        <f>Tabela4[[#This Row],[Jair Moscon]]</f>
        <v>0</v>
      </c>
      <c r="M35" s="19">
        <f>SUM(Tabela4[[#This Row],[Fabio Milke - 01]:[Fabio Milke - 02]])</f>
        <v>0</v>
      </c>
      <c r="N35" s="19">
        <f>Tabela4[[#This Row],[Piaia]]</f>
        <v>0</v>
      </c>
      <c r="O35" s="19">
        <f>Tabela4[[#This Row],[Osmar Veronese]]</f>
        <v>0</v>
      </c>
      <c r="P35" s="19">
        <f>Tabela4[[#This Row],[ José Luiz Moraes]]</f>
        <v>0</v>
      </c>
      <c r="Q35" s="19">
        <f>Tabela4[[#This Row],[Supermercado Cripy]]</f>
        <v>0</v>
      </c>
      <c r="R35" s="19">
        <f>Tabela4[[#This Row],[Gláucio Lipski (Giruá)]]</f>
        <v>0</v>
      </c>
      <c r="S35" s="19">
        <f>Tabela4[[#This Row],[Contri]]</f>
        <v>0</v>
      </c>
      <c r="T35" s="19">
        <f>Tabela4[[#This Row],[Cleci Rubi]]</f>
        <v>0</v>
      </c>
      <c r="U35" s="19">
        <f>Tabela4[[#This Row],[Betine Rost]]</f>
        <v>0</v>
      </c>
      <c r="V35" s="19">
        <f>SUM(Tabela4[[#This Row],[Robinson Fetter - 01]:[Robinson Fetter - 03]])</f>
        <v>0</v>
      </c>
      <c r="W35" s="19">
        <f>Tabela4[[#This Row],[Fabio De Moura]]</f>
        <v>0</v>
      </c>
      <c r="X35" s="19">
        <f>Tabela4[[#This Row],[Rochele Santos Moraes]]</f>
        <v>0</v>
      </c>
      <c r="Y35" s="19">
        <f>Tabela4[[#This Row],[Auto Posto Kairã]]</f>
        <v>0</v>
      </c>
      <c r="Z35" s="19">
        <f>Tabela4[[#This Row],[Erno Schiefelbain]]</f>
        <v>0</v>
      </c>
      <c r="AA35" s="19">
        <f>Tabela4[[#This Row],[José Paulo Backes]]</f>
        <v>0</v>
      </c>
      <c r="AB35" s="19">
        <f>Tabela4[[#This Row],[Gelso Tofolo]]</f>
        <v>0</v>
      </c>
      <c r="AC35" s="19">
        <f>Tabela4[[#This Row],[Diamantino]]</f>
        <v>0</v>
      </c>
      <c r="AD35" s="19">
        <f>Tabela4[[#This Row],[Mercado Bueno]]</f>
        <v>0</v>
      </c>
      <c r="AE35" s="19">
        <f>Tabela4[[#This Row],[Daniela Donadel Massalai]]</f>
        <v>0</v>
      </c>
      <c r="AF35" s="19">
        <f>Tabela4[[#This Row],[Comercio De Moto Peças Irmãos Guarani Ltda]]</f>
        <v>0</v>
      </c>
      <c r="AG35" s="19">
        <f>Tabela4[[#This Row],[Mauricio Luis Lunardi]]</f>
        <v>0</v>
      </c>
      <c r="AH35" s="19">
        <f>Tabela4[[#This Row],[Rosa Maria Restle Radunz]]</f>
        <v>0</v>
      </c>
      <c r="AI35" s="19">
        <f>Tabela4[[#This Row],[Ivo Amaral De Oliveira]]</f>
        <v>0</v>
      </c>
      <c r="AJ35" s="19">
        <f>Tabela4[[#This Row],[Silvio Robert Lemos Avila]]</f>
        <v>0</v>
      </c>
      <c r="AK35" s="19">
        <f>Tabela4[[#This Row],[Eldo Rost]]</f>
        <v>0</v>
      </c>
      <c r="AL35" s="19">
        <f>SUM(Tabela4[[#This Row],[Padaria Avenida - 01]:[Padaria Avenida - 02]])</f>
        <v>0</v>
      </c>
      <c r="AM35" s="19">
        <f>Tabela4[[#This Row],[Cristiano Anshau]]</f>
        <v>0</v>
      </c>
      <c r="AN35" s="19">
        <f>Tabela4[[#This Row],[Luciana Claudete Meirelles Correa]]</f>
        <v>0</v>
      </c>
      <c r="AO35" s="19">
        <f>Tabela4[[#This Row],[Marcio Jose Siqueira]]</f>
        <v>0</v>
      </c>
      <c r="AP35" s="19">
        <f>Tabela4[[#This Row],[Marcos Rogerio Kessler]]</f>
        <v>0</v>
      </c>
      <c r="AQ35" s="19">
        <f>SUM(Tabela4[[#This Row],[AABB - 01]:[AABB - 02]])</f>
        <v>0</v>
      </c>
      <c r="AR35" s="19">
        <f>SUM(Tabela4[[#This Row],[Wanda Burkard - 01]:[Wanda Burkard - 02]])</f>
        <v>0</v>
      </c>
      <c r="AS35" s="19">
        <f>Tabela4[[#This Row],[Silvio Robert Lemos Avila Me]]</f>
        <v>0</v>
      </c>
      <c r="AT35" s="19">
        <f>Tabela4[[#This Row],[Carmelo]]</f>
        <v>0</v>
      </c>
      <c r="AU35" s="19">
        <f>Tabela4[[#This Row],[Antonio Dal Forno]]</f>
        <v>0</v>
      </c>
      <c r="AV35" s="19">
        <f>Tabela4[[#This Row],[Marisane Paulus]]</f>
        <v>0</v>
      </c>
      <c r="AW35" s="19">
        <f>Tabela4[[#This Row],[Segatto Ceretta Ltda]]</f>
        <v>0</v>
      </c>
      <c r="AX35" s="19">
        <f>SUM(Tabela4[[#This Row],[APAE - 01]:[APAE - 02]])</f>
        <v>0</v>
      </c>
      <c r="AY35" s="19">
        <f>Tabela4[[#This Row],[Cássio Burin]]</f>
        <v>0</v>
      </c>
      <c r="AZ35" s="19">
        <f>Tabela4[[#This Row],[Patrick Kristoschek Da Silva]]</f>
        <v>0</v>
      </c>
      <c r="BA35" s="19">
        <f>Tabela4[[#This Row],[Silvio Robert Ávila - (Valmir)]]</f>
        <v>0</v>
      </c>
      <c r="BB35" s="19">
        <f>Tabela4[[#This Row],[Zederson Jose Della Flora]]</f>
        <v>0</v>
      </c>
      <c r="BC35" s="19">
        <f>Tabela4[[#This Row],[Carlos Walmir Larsão Rolim]]</f>
        <v>0</v>
      </c>
      <c r="BD35" s="19">
        <f>Tabela4[[#This Row],[Danieli Missio]]</f>
        <v>0</v>
      </c>
      <c r="BE35" s="19">
        <f>Tabela4[[#This Row],[José Vasconcellos]]</f>
        <v>0</v>
      </c>
      <c r="BF35" s="19">
        <f>Tabela4[[#This Row],[Linho Lev Alimentos]]</f>
        <v>0</v>
      </c>
      <c r="BG35" s="19">
        <f>Tabela4[[#This Row],[Ernani Czapla]]</f>
        <v>0</v>
      </c>
      <c r="BH35" s="19">
        <f>Tabela4[[#This Row],[Valesca Da Luz]]</f>
        <v>0</v>
      </c>
      <c r="BI35" s="19">
        <f>Tabela4[[#This Row],[Olavo Mildner]]</f>
        <v>0</v>
      </c>
      <c r="BJ35" s="19">
        <f>Tabela4[[#This Row],[Dilnei Rohled]]</f>
        <v>0</v>
      </c>
      <c r="BK35" s="19">
        <f>Tabela4[[#This Row],[Shaiana Signorini]]</f>
        <v>0</v>
      </c>
      <c r="BL35" s="19">
        <f>Tabela4[[#This Row],[Fonse Atacado]]</f>
        <v>0</v>
      </c>
      <c r="BM35" s="19">
        <f>Tabela4[[#This Row],[Comercial de Alimentos]]</f>
        <v>0</v>
      </c>
      <c r="BN35" s="19">
        <f>Tabela4[[#This Row],[Ivone Kasburg Serralheria]]</f>
        <v>0</v>
      </c>
      <c r="BO35" s="19">
        <f>Tabela4[[#This Row],[Mercado Ceretta]]</f>
        <v>0</v>
      </c>
      <c r="BP35" s="19">
        <f>Tabela4[[#This Row],[Antonio Carlos Dos Santos Pereira]]</f>
        <v>0</v>
      </c>
      <c r="BQ35" s="19">
        <f>Tabela4[[#This Row],[Volnei Lemos Avila - Me]]</f>
        <v>0</v>
      </c>
      <c r="BR35" s="19">
        <f>Tabela4[[#This Row],[Silvana Meneghini]]</f>
        <v>0</v>
      </c>
      <c r="BS35" s="19">
        <f>Tabela4[[#This Row],[Eficaz Engenharia Ltda]]</f>
        <v>0</v>
      </c>
      <c r="BT35" s="19">
        <f>SUM(Tabela4[[#Headers],[Tania Regina Schmaltz - 01]:[Tania Regina Schmaltz - 02]])</f>
        <v>0</v>
      </c>
      <c r="BU35" s="19">
        <f>Tabela4[[#This Row],[Camila Ceretta Segatto]]</f>
        <v>0</v>
      </c>
      <c r="BV35" s="19">
        <f>Tabela4[[#This Row],[Vagner Ribas Dos Santos]]</f>
        <v>0</v>
      </c>
      <c r="BW35" s="19">
        <f>Tabela4[[#This Row],[Claudio Alfredo Konrat]]</f>
        <v>0</v>
      </c>
      <c r="BX35" s="19">
        <f>Tabela4[[#This Row],[Paulo Cesar da Rosa (Residencial)]]</f>
        <v>0</v>
      </c>
      <c r="BY35" s="19">
        <f>Tabela4[[#This Row],[Paulo Cesar da Rosa (Comercial)]]</f>
        <v>0</v>
      </c>
      <c r="BZ35" s="19">
        <f>Tabela4[[#This Row],[Geselda Schirmer (Fabiano)]]</f>
        <v>0</v>
      </c>
    </row>
    <row r="36" spans="1:78" s="19" customFormat="1" x14ac:dyDescent="0.25">
      <c r="A36" s="17">
        <v>44136</v>
      </c>
      <c r="B36" s="19">
        <f>SUM(Tabela4[[#This Row],[Marlon Colovini - 01]:[Marlon Colovini - 02]])</f>
        <v>0</v>
      </c>
      <c r="C36" s="19">
        <f>Tabela4[[#This Row],[Mara Barichello]]</f>
        <v>0</v>
      </c>
      <c r="D36" s="19">
        <f>Tabela4[[#This Row],[Jandira Dutra]]</f>
        <v>0</v>
      </c>
      <c r="E36" s="19">
        <f>Tabela4[[#This Row],[Luiz Fernando Kruger]]</f>
        <v>0</v>
      </c>
      <c r="F36" s="19">
        <f>SUM(Tabela4[[#This Row],[Paulo Bohn - 01]:[Paulo Bohn - 04]])</f>
        <v>0</v>
      </c>
      <c r="G36" s="19">
        <f>Tabela4[[#This Row],[Analia (Clodoaldo Entre-Ijuis)]]</f>
        <v>0</v>
      </c>
      <c r="H36" s="19">
        <f>Tabela4[[#This Row],[Biroh]]</f>
        <v>0</v>
      </c>
      <c r="I36" s="19">
        <f>Tabela4[[#This Row],[Gelson Posser]]</f>
        <v>0</v>
      </c>
      <c r="J36" s="19">
        <f>Tabela4[[#This Row],[Supermercado Caryone]]</f>
        <v>0</v>
      </c>
      <c r="K36" s="19">
        <f>Tabela4[[#This Row],[Ernani Minetto]]</f>
        <v>0</v>
      </c>
      <c r="L36" s="19">
        <f>Tabela4[[#This Row],[Jair Moscon]]</f>
        <v>0</v>
      </c>
      <c r="M36" s="19">
        <f>SUM(Tabela4[[#This Row],[Fabio Milke - 01]:[Fabio Milke - 02]])</f>
        <v>0</v>
      </c>
      <c r="N36" s="19">
        <f>Tabela4[[#This Row],[Piaia]]</f>
        <v>0</v>
      </c>
      <c r="O36" s="19">
        <f>Tabela4[[#This Row],[Osmar Veronese]]</f>
        <v>0</v>
      </c>
      <c r="P36" s="19">
        <f>Tabela4[[#This Row],[ José Luiz Moraes]]</f>
        <v>0</v>
      </c>
      <c r="Q36" s="19">
        <f>Tabela4[[#This Row],[Supermercado Cripy]]</f>
        <v>0</v>
      </c>
      <c r="R36" s="19">
        <f>Tabela4[[#This Row],[Gláucio Lipski (Giruá)]]</f>
        <v>0</v>
      </c>
      <c r="S36" s="19">
        <f>Tabela4[[#This Row],[Contri]]</f>
        <v>0</v>
      </c>
      <c r="T36" s="19">
        <f>Tabela4[[#This Row],[Cleci Rubi]]</f>
        <v>0</v>
      </c>
      <c r="U36" s="19">
        <f>Tabela4[[#This Row],[Betine Rost]]</f>
        <v>0</v>
      </c>
      <c r="V36" s="19">
        <f>SUM(Tabela4[[#This Row],[Robinson Fetter - 01]:[Robinson Fetter - 03]])</f>
        <v>0</v>
      </c>
      <c r="W36" s="19">
        <f>Tabela4[[#This Row],[Fabio De Moura]]</f>
        <v>0</v>
      </c>
      <c r="X36" s="19">
        <f>Tabela4[[#This Row],[Rochele Santos Moraes]]</f>
        <v>0</v>
      </c>
      <c r="Y36" s="19">
        <f>Tabela4[[#This Row],[Auto Posto Kairã]]</f>
        <v>0</v>
      </c>
      <c r="Z36" s="19">
        <f>Tabela4[[#This Row],[Erno Schiefelbain]]</f>
        <v>0</v>
      </c>
      <c r="AA36" s="19">
        <f>Tabela4[[#This Row],[José Paulo Backes]]</f>
        <v>0</v>
      </c>
      <c r="AB36" s="19">
        <f>Tabela4[[#This Row],[Gelso Tofolo]]</f>
        <v>0</v>
      </c>
      <c r="AC36" s="19">
        <f>Tabela4[[#This Row],[Diamantino]]</f>
        <v>0</v>
      </c>
      <c r="AD36" s="19">
        <f>Tabela4[[#This Row],[Mercado Bueno]]</f>
        <v>0</v>
      </c>
      <c r="AE36" s="19">
        <f>Tabela4[[#This Row],[Daniela Donadel Massalai]]</f>
        <v>0</v>
      </c>
      <c r="AF36" s="19">
        <f>Tabela4[[#This Row],[Comercio De Moto Peças Irmãos Guarani Ltda]]</f>
        <v>0</v>
      </c>
      <c r="AG36" s="19">
        <f>Tabela4[[#This Row],[Mauricio Luis Lunardi]]</f>
        <v>0</v>
      </c>
      <c r="AH36" s="19">
        <f>Tabela4[[#This Row],[Rosa Maria Restle Radunz]]</f>
        <v>0</v>
      </c>
      <c r="AI36" s="19">
        <f>Tabela4[[#This Row],[Ivo Amaral De Oliveira]]</f>
        <v>0</v>
      </c>
      <c r="AJ36" s="19">
        <f>Tabela4[[#This Row],[Silvio Robert Lemos Avila]]</f>
        <v>0</v>
      </c>
      <c r="AK36" s="19">
        <f>Tabela4[[#This Row],[Eldo Rost]]</f>
        <v>0</v>
      </c>
      <c r="AL36" s="19">
        <f>SUM(Tabela4[[#This Row],[Padaria Avenida - 01]:[Padaria Avenida - 02]])</f>
        <v>0</v>
      </c>
      <c r="AM36" s="19">
        <f>Tabela4[[#This Row],[Cristiano Anshau]]</f>
        <v>0</v>
      </c>
      <c r="AN36" s="19">
        <f>Tabela4[[#This Row],[Luciana Claudete Meirelles Correa]]</f>
        <v>0</v>
      </c>
      <c r="AO36" s="19">
        <f>Tabela4[[#This Row],[Marcio Jose Siqueira]]</f>
        <v>0</v>
      </c>
      <c r="AP36" s="19">
        <f>Tabela4[[#This Row],[Marcos Rogerio Kessler]]</f>
        <v>0</v>
      </c>
      <c r="AQ36" s="19">
        <f>SUM(Tabela4[[#This Row],[AABB - 01]:[AABB - 02]])</f>
        <v>0</v>
      </c>
      <c r="AR36" s="19">
        <f>SUM(Tabela4[[#This Row],[Wanda Burkard - 01]:[Wanda Burkard - 02]])</f>
        <v>0</v>
      </c>
      <c r="AS36" s="19">
        <f>Tabela4[[#This Row],[Silvio Robert Lemos Avila Me]]</f>
        <v>0</v>
      </c>
      <c r="AT36" s="19">
        <f>Tabela4[[#This Row],[Carmelo]]</f>
        <v>0</v>
      </c>
      <c r="AU36" s="19">
        <f>Tabela4[[#This Row],[Antonio Dal Forno]]</f>
        <v>0</v>
      </c>
      <c r="AV36" s="19">
        <f>Tabela4[[#This Row],[Marisane Paulus]]</f>
        <v>0</v>
      </c>
      <c r="AW36" s="19">
        <f>Tabela4[[#This Row],[Segatto Ceretta Ltda]]</f>
        <v>0</v>
      </c>
      <c r="AX36" s="19">
        <f>SUM(Tabela4[[#This Row],[APAE - 01]:[APAE - 02]])</f>
        <v>0</v>
      </c>
      <c r="AY36" s="19">
        <f>Tabela4[[#This Row],[Cássio Burin]]</f>
        <v>0</v>
      </c>
      <c r="AZ36" s="19">
        <f>Tabela4[[#This Row],[Patrick Kristoschek Da Silva]]</f>
        <v>0</v>
      </c>
      <c r="BA36" s="19">
        <f>Tabela4[[#This Row],[Silvio Robert Ávila - (Valmir)]]</f>
        <v>0</v>
      </c>
      <c r="BB36" s="19">
        <f>Tabela4[[#This Row],[Zederson Jose Della Flora]]</f>
        <v>0</v>
      </c>
      <c r="BC36" s="19">
        <f>Tabela4[[#This Row],[Carlos Walmir Larsão Rolim]]</f>
        <v>0</v>
      </c>
      <c r="BD36" s="19">
        <f>Tabela4[[#This Row],[Danieli Missio]]</f>
        <v>0</v>
      </c>
      <c r="BE36" s="19">
        <f>Tabela4[[#This Row],[José Vasconcellos]]</f>
        <v>0</v>
      </c>
      <c r="BF36" s="19">
        <f>Tabela4[[#This Row],[Linho Lev Alimentos]]</f>
        <v>0</v>
      </c>
      <c r="BG36" s="19">
        <f>Tabela4[[#This Row],[Ernani Czapla]]</f>
        <v>0</v>
      </c>
      <c r="BH36" s="19">
        <f>Tabela4[[#This Row],[Valesca Da Luz]]</f>
        <v>0</v>
      </c>
      <c r="BI36" s="19">
        <f>Tabela4[[#This Row],[Olavo Mildner]]</f>
        <v>0</v>
      </c>
      <c r="BJ36" s="19">
        <f>Tabela4[[#This Row],[Dilnei Rohled]]</f>
        <v>0</v>
      </c>
      <c r="BK36" s="19">
        <f>Tabela4[[#This Row],[Shaiana Signorini]]</f>
        <v>0</v>
      </c>
      <c r="BL36" s="19">
        <f>Tabela4[[#This Row],[Fonse Atacado]]</f>
        <v>0</v>
      </c>
      <c r="BM36" s="19">
        <f>Tabela4[[#This Row],[Comercial de Alimentos]]</f>
        <v>0</v>
      </c>
      <c r="BN36" s="19">
        <f>Tabela4[[#This Row],[Ivone Kasburg Serralheria]]</f>
        <v>0</v>
      </c>
      <c r="BO36" s="19">
        <f>Tabela4[[#This Row],[Mercado Ceretta]]</f>
        <v>0</v>
      </c>
      <c r="BP36" s="19">
        <f>Tabela4[[#This Row],[Antonio Carlos Dos Santos Pereira]]</f>
        <v>0</v>
      </c>
      <c r="BQ36" s="19">
        <f>Tabela4[[#This Row],[Volnei Lemos Avila - Me]]</f>
        <v>0</v>
      </c>
      <c r="BR36" s="19">
        <f>Tabela4[[#This Row],[Silvana Meneghini]]</f>
        <v>0</v>
      </c>
      <c r="BS36" s="19">
        <f>Tabela4[[#This Row],[Eficaz Engenharia Ltda]]</f>
        <v>0</v>
      </c>
      <c r="BT36" s="19">
        <f>SUM(Tabela4[[#Headers],[Tania Regina Schmaltz - 01]:[Tania Regina Schmaltz - 02]])</f>
        <v>0</v>
      </c>
      <c r="BU36" s="19">
        <f>Tabela4[[#This Row],[Camila Ceretta Segatto]]</f>
        <v>0</v>
      </c>
      <c r="BV36" s="19">
        <f>Tabela4[[#This Row],[Vagner Ribas Dos Santos]]</f>
        <v>0</v>
      </c>
      <c r="BW36" s="19">
        <f>Tabela4[[#This Row],[Claudio Alfredo Konrat]]</f>
        <v>0</v>
      </c>
      <c r="BX36" s="19">
        <f>Tabela4[[#This Row],[Paulo Cesar da Rosa (Residencial)]]</f>
        <v>0</v>
      </c>
      <c r="BY36" s="19">
        <f>Tabela4[[#This Row],[Paulo Cesar da Rosa (Comercial)]]</f>
        <v>0</v>
      </c>
      <c r="BZ36" s="19">
        <f>Tabela4[[#This Row],[Geselda Schirmer (Fabiano)]]</f>
        <v>0</v>
      </c>
    </row>
    <row r="37" spans="1:78" s="19" customFormat="1" x14ac:dyDescent="0.25">
      <c r="A37" s="17">
        <v>44166</v>
      </c>
      <c r="B37" s="19">
        <f>SUM(Tabela4[[#This Row],[Marlon Colovini - 01]:[Marlon Colovini - 02]])</f>
        <v>0</v>
      </c>
      <c r="C37" s="19">
        <f>Tabela4[[#This Row],[Mara Barichello]]</f>
        <v>0</v>
      </c>
      <c r="D37" s="19">
        <f>Tabela4[[#This Row],[Jandira Dutra]]</f>
        <v>0</v>
      </c>
      <c r="E37" s="19">
        <f>Tabela4[[#This Row],[Luiz Fernando Kruger]]</f>
        <v>0</v>
      </c>
      <c r="F37" s="19">
        <f>SUM(Tabela4[[#This Row],[Paulo Bohn - 01]:[Paulo Bohn - 04]])</f>
        <v>0</v>
      </c>
      <c r="G37" s="19">
        <f>Tabela4[[#This Row],[Analia (Clodoaldo Entre-Ijuis)]]</f>
        <v>0</v>
      </c>
      <c r="H37" s="19">
        <f>Tabela4[[#This Row],[Biroh]]</f>
        <v>0</v>
      </c>
      <c r="I37" s="19">
        <f>Tabela4[[#This Row],[Gelson Posser]]</f>
        <v>0</v>
      </c>
      <c r="J37" s="19">
        <f>Tabela4[[#This Row],[Supermercado Caryone]]</f>
        <v>0</v>
      </c>
      <c r="K37" s="19">
        <f>Tabela4[[#This Row],[Ernani Minetto]]</f>
        <v>0</v>
      </c>
      <c r="L37" s="19">
        <f>Tabela4[[#This Row],[Jair Moscon]]</f>
        <v>0</v>
      </c>
      <c r="M37" s="19">
        <f>SUM(Tabela4[[#This Row],[Fabio Milke - 01]:[Fabio Milke - 02]])</f>
        <v>0</v>
      </c>
      <c r="N37" s="19">
        <f>Tabela4[[#This Row],[Piaia]]</f>
        <v>0</v>
      </c>
      <c r="O37" s="19">
        <f>Tabela4[[#This Row],[Osmar Veronese]]</f>
        <v>0</v>
      </c>
      <c r="P37" s="19">
        <f>Tabela4[[#This Row],[ José Luiz Moraes]]</f>
        <v>0</v>
      </c>
      <c r="Q37" s="19">
        <f>Tabela4[[#This Row],[Supermercado Cripy]]</f>
        <v>0</v>
      </c>
      <c r="R37" s="19">
        <f>Tabela4[[#This Row],[Gláucio Lipski (Giruá)]]</f>
        <v>0</v>
      </c>
      <c r="S37" s="19">
        <f>Tabela4[[#This Row],[Contri]]</f>
        <v>0</v>
      </c>
      <c r="T37" s="19">
        <f>Tabela4[[#This Row],[Cleci Rubi]]</f>
        <v>0</v>
      </c>
      <c r="U37" s="19">
        <f>Tabela4[[#This Row],[Betine Rost]]</f>
        <v>0</v>
      </c>
      <c r="V37" s="19">
        <f>SUM(Tabela4[[#This Row],[Robinson Fetter - 01]:[Robinson Fetter - 03]])</f>
        <v>0</v>
      </c>
      <c r="W37" s="19">
        <f>Tabela4[[#This Row],[Fabio De Moura]]</f>
        <v>0</v>
      </c>
      <c r="X37" s="19">
        <f>Tabela4[[#This Row],[Rochele Santos Moraes]]</f>
        <v>0</v>
      </c>
      <c r="Y37" s="19">
        <f>Tabela4[[#This Row],[Auto Posto Kairã]]</f>
        <v>0</v>
      </c>
      <c r="Z37" s="19">
        <f>Tabela4[[#This Row],[Erno Schiefelbain]]</f>
        <v>0</v>
      </c>
      <c r="AA37" s="19">
        <f>Tabela4[[#This Row],[José Paulo Backes]]</f>
        <v>0</v>
      </c>
      <c r="AB37" s="19">
        <f>Tabela4[[#This Row],[Gelso Tofolo]]</f>
        <v>0</v>
      </c>
      <c r="AC37" s="19">
        <f>Tabela4[[#This Row],[Diamantino]]</f>
        <v>0</v>
      </c>
      <c r="AD37" s="19">
        <f>Tabela4[[#This Row],[Mercado Bueno]]</f>
        <v>0</v>
      </c>
      <c r="AE37" s="19">
        <f>Tabela4[[#This Row],[Daniela Donadel Massalai]]</f>
        <v>0</v>
      </c>
      <c r="AF37" s="19">
        <f>Tabela4[[#This Row],[Comercio De Moto Peças Irmãos Guarani Ltda]]</f>
        <v>0</v>
      </c>
      <c r="AG37" s="19">
        <f>Tabela4[[#This Row],[Mauricio Luis Lunardi]]</f>
        <v>0</v>
      </c>
      <c r="AH37" s="19">
        <f>Tabela4[[#This Row],[Rosa Maria Restle Radunz]]</f>
        <v>0</v>
      </c>
      <c r="AI37" s="19">
        <f>Tabela4[[#This Row],[Ivo Amaral De Oliveira]]</f>
        <v>0</v>
      </c>
      <c r="AJ37" s="19">
        <f>Tabela4[[#This Row],[Silvio Robert Lemos Avila]]</f>
        <v>0</v>
      </c>
      <c r="AK37" s="19">
        <f>Tabela4[[#This Row],[Eldo Rost]]</f>
        <v>0</v>
      </c>
      <c r="AL37" s="19">
        <f>SUM(Tabela4[[#This Row],[Padaria Avenida - 01]:[Padaria Avenida - 02]])</f>
        <v>0</v>
      </c>
      <c r="AM37" s="19">
        <f>Tabela4[[#This Row],[Cristiano Anshau]]</f>
        <v>0</v>
      </c>
      <c r="AN37" s="19">
        <f>Tabela4[[#This Row],[Luciana Claudete Meirelles Correa]]</f>
        <v>0</v>
      </c>
      <c r="AO37" s="19">
        <f>Tabela4[[#This Row],[Marcio Jose Siqueira]]</f>
        <v>0</v>
      </c>
      <c r="AP37" s="19">
        <f>Tabela4[[#This Row],[Marcos Rogerio Kessler]]</f>
        <v>0</v>
      </c>
      <c r="AQ37" s="19">
        <f>SUM(Tabela4[[#This Row],[AABB - 01]:[AABB - 02]])</f>
        <v>0</v>
      </c>
      <c r="AR37" s="19">
        <f>SUM(Tabela4[[#This Row],[Wanda Burkard - 01]:[Wanda Burkard - 02]])</f>
        <v>0</v>
      </c>
      <c r="AS37" s="19">
        <f>Tabela4[[#This Row],[Silvio Robert Lemos Avila Me]]</f>
        <v>0</v>
      </c>
      <c r="AT37" s="19">
        <f>Tabela4[[#This Row],[Carmelo]]</f>
        <v>0</v>
      </c>
      <c r="AU37" s="19">
        <f>Tabela4[[#This Row],[Antonio Dal Forno]]</f>
        <v>0</v>
      </c>
      <c r="AV37" s="19">
        <f>Tabela4[[#This Row],[Marisane Paulus]]</f>
        <v>0</v>
      </c>
      <c r="AW37" s="19">
        <f>Tabela4[[#This Row],[Segatto Ceretta Ltda]]</f>
        <v>0</v>
      </c>
      <c r="AX37" s="19">
        <f>SUM(Tabela4[[#This Row],[APAE - 01]:[APAE - 02]])</f>
        <v>0</v>
      </c>
      <c r="AY37" s="19">
        <f>Tabela4[[#This Row],[Cássio Burin]]</f>
        <v>0</v>
      </c>
      <c r="AZ37" s="19">
        <f>Tabela4[[#This Row],[Patrick Kristoschek Da Silva]]</f>
        <v>0</v>
      </c>
      <c r="BA37" s="19">
        <f>Tabela4[[#This Row],[Silvio Robert Ávila - (Valmir)]]</f>
        <v>0</v>
      </c>
      <c r="BB37" s="19">
        <f>Tabela4[[#This Row],[Zederson Jose Della Flora]]</f>
        <v>0</v>
      </c>
      <c r="BC37" s="19">
        <f>Tabela4[[#This Row],[Carlos Walmir Larsão Rolim]]</f>
        <v>0</v>
      </c>
      <c r="BD37" s="19">
        <f>Tabela4[[#This Row],[Danieli Missio]]</f>
        <v>0</v>
      </c>
      <c r="BE37" s="19">
        <f>Tabela4[[#This Row],[José Vasconcellos]]</f>
        <v>0</v>
      </c>
      <c r="BF37" s="19">
        <f>Tabela4[[#This Row],[Linho Lev Alimentos]]</f>
        <v>0</v>
      </c>
      <c r="BG37" s="19">
        <f>Tabela4[[#This Row],[Ernani Czapla]]</f>
        <v>0</v>
      </c>
      <c r="BH37" s="19">
        <f>Tabela4[[#This Row],[Valesca Da Luz]]</f>
        <v>0</v>
      </c>
      <c r="BI37" s="19">
        <f>Tabela4[[#This Row],[Olavo Mildner]]</f>
        <v>0</v>
      </c>
      <c r="BJ37" s="19">
        <f>Tabela4[[#This Row],[Dilnei Rohled]]</f>
        <v>0</v>
      </c>
      <c r="BK37" s="19">
        <f>Tabela4[[#This Row],[Shaiana Signorini]]</f>
        <v>0</v>
      </c>
      <c r="BL37" s="19">
        <f>Tabela4[[#This Row],[Fonse Atacado]]</f>
        <v>0</v>
      </c>
      <c r="BM37" s="19">
        <f>Tabela4[[#This Row],[Comercial de Alimentos]]</f>
        <v>0</v>
      </c>
      <c r="BN37" s="19">
        <f>Tabela4[[#This Row],[Ivone Kasburg Serralheria]]</f>
        <v>0</v>
      </c>
      <c r="BO37" s="19">
        <f>Tabela4[[#This Row],[Mercado Ceretta]]</f>
        <v>0</v>
      </c>
      <c r="BP37" s="19">
        <f>Tabela4[[#This Row],[Antonio Carlos Dos Santos Pereira]]</f>
        <v>0</v>
      </c>
      <c r="BQ37" s="19">
        <f>Tabela4[[#This Row],[Volnei Lemos Avila - Me]]</f>
        <v>0</v>
      </c>
      <c r="BR37" s="19">
        <f>Tabela4[[#This Row],[Silvana Meneghini]]</f>
        <v>0</v>
      </c>
      <c r="BS37" s="19">
        <f>Tabela4[[#This Row],[Eficaz Engenharia Ltda]]</f>
        <v>0</v>
      </c>
      <c r="BT37" s="19">
        <f>SUM(Tabela4[[#Headers],[Tania Regina Schmaltz - 01]:[Tania Regina Schmaltz - 02]])</f>
        <v>0</v>
      </c>
      <c r="BU37" s="19">
        <f>Tabela4[[#This Row],[Camila Ceretta Segatto]]</f>
        <v>0</v>
      </c>
      <c r="BV37" s="19">
        <f>Tabela4[[#This Row],[Vagner Ribas Dos Santos]]</f>
        <v>0</v>
      </c>
      <c r="BW37" s="19">
        <f>Tabela4[[#This Row],[Claudio Alfredo Konrat]]</f>
        <v>0</v>
      </c>
      <c r="BX37" s="19">
        <f>Tabela4[[#This Row],[Paulo Cesar da Rosa (Residencial)]]</f>
        <v>0</v>
      </c>
      <c r="BY37" s="19">
        <f>Tabela4[[#This Row],[Paulo Cesar da Rosa (Comercial)]]</f>
        <v>0</v>
      </c>
      <c r="BZ37" s="19">
        <f>Tabela4[[#This Row],[Geselda Schirmer (Fabiano)]]</f>
        <v>0</v>
      </c>
    </row>
    <row r="38" spans="1:78" s="19" customFormat="1" x14ac:dyDescent="0.25">
      <c r="A38" s="17">
        <v>44197</v>
      </c>
      <c r="B38" s="19">
        <f>SUM(Tabela4[[#This Row],[Marlon Colovini - 01]:[Marlon Colovini - 02]])</f>
        <v>0</v>
      </c>
      <c r="C38" s="19">
        <f>Tabela4[[#This Row],[Mara Barichello]]</f>
        <v>0</v>
      </c>
      <c r="D38" s="19">
        <f>Tabela4[[#This Row],[Jandira Dutra]]</f>
        <v>0</v>
      </c>
      <c r="E38" s="19">
        <f>Tabela4[[#This Row],[Luiz Fernando Kruger]]</f>
        <v>0</v>
      </c>
      <c r="F38" s="19">
        <f>SUM(Tabela4[[#This Row],[Paulo Bohn - 01]:[Paulo Bohn - 04]])</f>
        <v>0</v>
      </c>
      <c r="G38" s="19">
        <f>Tabela4[[#This Row],[Analia (Clodoaldo Entre-Ijuis)]]</f>
        <v>0</v>
      </c>
      <c r="H38" s="19">
        <f>Tabela4[[#This Row],[Biroh]]</f>
        <v>0</v>
      </c>
      <c r="I38" s="19">
        <f>Tabela4[[#This Row],[Gelson Posser]]</f>
        <v>0</v>
      </c>
      <c r="J38" s="19">
        <f>Tabela4[[#This Row],[Supermercado Caryone]]</f>
        <v>0</v>
      </c>
      <c r="K38" s="19">
        <f>Tabela4[[#This Row],[Ernani Minetto]]</f>
        <v>0</v>
      </c>
      <c r="L38" s="19">
        <f>Tabela4[[#This Row],[Jair Moscon]]</f>
        <v>0</v>
      </c>
      <c r="M38" s="19">
        <f>SUM(Tabela4[[#This Row],[Fabio Milke - 01]:[Fabio Milke - 02]])</f>
        <v>0</v>
      </c>
      <c r="N38" s="19">
        <f>Tabela4[[#This Row],[Piaia]]</f>
        <v>0</v>
      </c>
      <c r="O38" s="19">
        <f>Tabela4[[#This Row],[Osmar Veronese]]</f>
        <v>0</v>
      </c>
      <c r="P38" s="19">
        <f>Tabela4[[#This Row],[ José Luiz Moraes]]</f>
        <v>0</v>
      </c>
      <c r="Q38" s="19">
        <f>Tabela4[[#This Row],[Supermercado Cripy]]</f>
        <v>0</v>
      </c>
      <c r="R38" s="19">
        <f>Tabela4[[#This Row],[Gláucio Lipski (Giruá)]]</f>
        <v>0</v>
      </c>
      <c r="S38" s="19">
        <f>Tabela4[[#This Row],[Contri]]</f>
        <v>0</v>
      </c>
      <c r="T38" s="19">
        <f>Tabela4[[#This Row],[Cleci Rubi]]</f>
        <v>0</v>
      </c>
      <c r="U38" s="19">
        <f>Tabela4[[#This Row],[Betine Rost]]</f>
        <v>0</v>
      </c>
      <c r="V38" s="19">
        <f>SUM(Tabela4[[#This Row],[Robinson Fetter - 01]:[Robinson Fetter - 03]])</f>
        <v>0</v>
      </c>
      <c r="W38" s="19">
        <f>Tabela4[[#This Row],[Fabio De Moura]]</f>
        <v>0</v>
      </c>
      <c r="X38" s="19">
        <f>Tabela4[[#This Row],[Rochele Santos Moraes]]</f>
        <v>0</v>
      </c>
      <c r="Y38" s="19">
        <f>Tabela4[[#This Row],[Auto Posto Kairã]]</f>
        <v>0</v>
      </c>
      <c r="Z38" s="19">
        <f>Tabela4[[#This Row],[Erno Schiefelbain]]</f>
        <v>0</v>
      </c>
      <c r="AA38" s="19">
        <f>Tabela4[[#This Row],[José Paulo Backes]]</f>
        <v>0</v>
      </c>
      <c r="AB38" s="19">
        <f>Tabela4[[#This Row],[Gelso Tofolo]]</f>
        <v>0</v>
      </c>
      <c r="AC38" s="19">
        <f>Tabela4[[#This Row],[Diamantino]]</f>
        <v>0</v>
      </c>
      <c r="AD38" s="19">
        <f>Tabela4[[#This Row],[Mercado Bueno]]</f>
        <v>0</v>
      </c>
      <c r="AE38" s="19">
        <f>Tabela4[[#This Row],[Daniela Donadel Massalai]]</f>
        <v>0</v>
      </c>
      <c r="AF38" s="19">
        <f>Tabela4[[#This Row],[Comercio De Moto Peças Irmãos Guarani Ltda]]</f>
        <v>0</v>
      </c>
      <c r="AG38" s="19">
        <f>Tabela4[[#This Row],[Mauricio Luis Lunardi]]</f>
        <v>0</v>
      </c>
      <c r="AH38" s="19">
        <f>Tabela4[[#This Row],[Rosa Maria Restle Radunz]]</f>
        <v>0</v>
      </c>
      <c r="AI38" s="19">
        <f>Tabela4[[#This Row],[Ivo Amaral De Oliveira]]</f>
        <v>0</v>
      </c>
      <c r="AJ38" s="19">
        <f>Tabela4[[#This Row],[Silvio Robert Lemos Avila]]</f>
        <v>0</v>
      </c>
      <c r="AK38" s="19">
        <f>Tabela4[[#This Row],[Eldo Rost]]</f>
        <v>0</v>
      </c>
      <c r="AL38" s="19">
        <f>SUM(Tabela4[[#This Row],[Padaria Avenida - 01]:[Padaria Avenida - 02]])</f>
        <v>0</v>
      </c>
      <c r="AM38" s="19">
        <f>Tabela4[[#This Row],[Cristiano Anshau]]</f>
        <v>0</v>
      </c>
      <c r="AN38" s="19">
        <f>Tabela4[[#This Row],[Luciana Claudete Meirelles Correa]]</f>
        <v>0</v>
      </c>
      <c r="AO38" s="19">
        <f>Tabela4[[#This Row],[Marcio Jose Siqueira]]</f>
        <v>0</v>
      </c>
      <c r="AP38" s="19">
        <f>Tabela4[[#This Row],[Marcos Rogerio Kessler]]</f>
        <v>0</v>
      </c>
      <c r="AQ38" s="19">
        <f>SUM(Tabela4[[#This Row],[AABB - 01]:[AABB - 02]])</f>
        <v>0</v>
      </c>
      <c r="AR38" s="19">
        <f>SUM(Tabela4[[#This Row],[Wanda Burkard - 01]:[Wanda Burkard - 02]])</f>
        <v>0</v>
      </c>
      <c r="AS38" s="19">
        <f>Tabela4[[#This Row],[Silvio Robert Lemos Avila Me]]</f>
        <v>0</v>
      </c>
      <c r="AT38" s="19">
        <f>Tabela4[[#This Row],[Carmelo]]</f>
        <v>0</v>
      </c>
      <c r="AU38" s="19">
        <f>Tabela4[[#This Row],[Antonio Dal Forno]]</f>
        <v>0</v>
      </c>
      <c r="AV38" s="19">
        <f>Tabela4[[#This Row],[Marisane Paulus]]</f>
        <v>0</v>
      </c>
      <c r="AW38" s="19">
        <f>Tabela4[[#This Row],[Segatto Ceretta Ltda]]</f>
        <v>0</v>
      </c>
      <c r="AX38" s="19">
        <f>SUM(Tabela4[[#This Row],[APAE - 01]:[APAE - 02]])</f>
        <v>0</v>
      </c>
      <c r="AY38" s="19">
        <f>Tabela4[[#This Row],[Cássio Burin]]</f>
        <v>0</v>
      </c>
      <c r="AZ38" s="19">
        <f>Tabela4[[#This Row],[Patrick Kristoschek Da Silva]]</f>
        <v>0</v>
      </c>
      <c r="BA38" s="19">
        <f>Tabela4[[#This Row],[Silvio Robert Ávila - (Valmir)]]</f>
        <v>0</v>
      </c>
      <c r="BB38" s="19">
        <f>Tabela4[[#This Row],[Zederson Jose Della Flora]]</f>
        <v>0</v>
      </c>
      <c r="BC38" s="19">
        <f>Tabela4[[#This Row],[Carlos Walmir Larsão Rolim]]</f>
        <v>0</v>
      </c>
      <c r="BD38" s="19">
        <f>Tabela4[[#This Row],[Danieli Missio]]</f>
        <v>0</v>
      </c>
      <c r="BE38" s="19">
        <f>Tabela4[[#This Row],[José Vasconcellos]]</f>
        <v>0</v>
      </c>
      <c r="BF38" s="19">
        <f>Tabela4[[#This Row],[Linho Lev Alimentos]]</f>
        <v>0</v>
      </c>
      <c r="BG38" s="19">
        <f>Tabela4[[#This Row],[Ernani Czapla]]</f>
        <v>0</v>
      </c>
      <c r="BH38" s="19">
        <f>Tabela4[[#This Row],[Valesca Da Luz]]</f>
        <v>0</v>
      </c>
      <c r="BI38" s="19">
        <f>Tabela4[[#This Row],[Olavo Mildner]]</f>
        <v>0</v>
      </c>
      <c r="BJ38" s="19">
        <f>Tabela4[[#This Row],[Dilnei Rohled]]</f>
        <v>0</v>
      </c>
      <c r="BK38" s="19">
        <f>Tabela4[[#This Row],[Shaiana Signorini]]</f>
        <v>0</v>
      </c>
      <c r="BL38" s="19">
        <f>Tabela4[[#This Row],[Fonse Atacado]]</f>
        <v>0</v>
      </c>
      <c r="BM38" s="19">
        <f>Tabela4[[#This Row],[Comercial de Alimentos]]</f>
        <v>0</v>
      </c>
      <c r="BN38" s="19">
        <f>Tabela4[[#This Row],[Ivone Kasburg Serralheria]]</f>
        <v>0</v>
      </c>
      <c r="BO38" s="19">
        <f>Tabela4[[#This Row],[Mercado Ceretta]]</f>
        <v>0</v>
      </c>
      <c r="BP38" s="19">
        <f>Tabela4[[#This Row],[Antonio Carlos Dos Santos Pereira]]</f>
        <v>0</v>
      </c>
      <c r="BQ38" s="19">
        <f>Tabela4[[#This Row],[Volnei Lemos Avila - Me]]</f>
        <v>0</v>
      </c>
      <c r="BR38" s="19">
        <f>Tabela4[[#This Row],[Silvana Meneghini]]</f>
        <v>0</v>
      </c>
      <c r="BS38" s="19">
        <f>Tabela4[[#This Row],[Eficaz Engenharia Ltda]]</f>
        <v>0</v>
      </c>
      <c r="BT38" s="19">
        <f>SUM(Tabela4[[#Headers],[Tania Regina Schmaltz - 01]:[Tania Regina Schmaltz - 02]])</f>
        <v>0</v>
      </c>
      <c r="BU38" s="19">
        <f>Tabela4[[#This Row],[Camila Ceretta Segatto]]</f>
        <v>0</v>
      </c>
      <c r="BV38" s="19">
        <f>Tabela4[[#This Row],[Vagner Ribas Dos Santos]]</f>
        <v>0</v>
      </c>
      <c r="BW38" s="19">
        <f>Tabela4[[#This Row],[Claudio Alfredo Konrat]]</f>
        <v>0</v>
      </c>
      <c r="BX38" s="19">
        <f>Tabela4[[#This Row],[Paulo Cesar da Rosa (Residencial)]]</f>
        <v>0</v>
      </c>
      <c r="BY38" s="19">
        <f>Tabela4[[#This Row],[Paulo Cesar da Rosa (Comercial)]]</f>
        <v>0</v>
      </c>
      <c r="BZ38" s="19">
        <f>Tabela4[[#This Row],[Geselda Schirmer (Fabiano)]]</f>
        <v>0</v>
      </c>
    </row>
    <row r="39" spans="1:78" s="19" customFormat="1" x14ac:dyDescent="0.25">
      <c r="A39" s="17">
        <v>44228</v>
      </c>
      <c r="B39" s="19">
        <f>SUM(Tabela4[[#This Row],[Marlon Colovini - 01]:[Marlon Colovini - 02]])</f>
        <v>0</v>
      </c>
      <c r="C39" s="19">
        <f>Tabela4[[#This Row],[Mara Barichello]]</f>
        <v>0</v>
      </c>
      <c r="D39" s="19">
        <f>Tabela4[[#This Row],[Jandira Dutra]]</f>
        <v>0</v>
      </c>
      <c r="E39" s="19">
        <f>Tabela4[[#This Row],[Luiz Fernando Kruger]]</f>
        <v>0</v>
      </c>
      <c r="F39" s="19">
        <f>SUM(Tabela4[[#This Row],[Paulo Bohn - 01]:[Paulo Bohn - 04]])</f>
        <v>0</v>
      </c>
      <c r="G39" s="19">
        <f>Tabela4[[#This Row],[Analia (Clodoaldo Entre-Ijuis)]]</f>
        <v>0</v>
      </c>
      <c r="H39" s="19">
        <f>Tabela4[[#This Row],[Biroh]]</f>
        <v>0</v>
      </c>
      <c r="I39" s="19">
        <f>Tabela4[[#This Row],[Gelson Posser]]</f>
        <v>0</v>
      </c>
      <c r="J39" s="19">
        <f>Tabela4[[#This Row],[Supermercado Caryone]]</f>
        <v>0</v>
      </c>
      <c r="K39" s="19">
        <f>Tabela4[[#This Row],[Ernani Minetto]]</f>
        <v>0</v>
      </c>
      <c r="L39" s="19">
        <f>Tabela4[[#This Row],[Jair Moscon]]</f>
        <v>0</v>
      </c>
      <c r="M39" s="19">
        <f>SUM(Tabela4[[#This Row],[Fabio Milke - 01]:[Fabio Milke - 02]])</f>
        <v>0</v>
      </c>
      <c r="N39" s="19">
        <f>Tabela4[[#This Row],[Piaia]]</f>
        <v>0</v>
      </c>
      <c r="O39" s="19">
        <f>Tabela4[[#This Row],[Osmar Veronese]]</f>
        <v>0</v>
      </c>
      <c r="P39" s="19">
        <f>Tabela4[[#This Row],[ José Luiz Moraes]]</f>
        <v>0</v>
      </c>
      <c r="Q39" s="19">
        <f>Tabela4[[#This Row],[Supermercado Cripy]]</f>
        <v>0</v>
      </c>
      <c r="R39" s="19">
        <f>Tabela4[[#This Row],[Gláucio Lipski (Giruá)]]</f>
        <v>0</v>
      </c>
      <c r="S39" s="19">
        <f>Tabela4[[#This Row],[Contri]]</f>
        <v>0</v>
      </c>
      <c r="T39" s="19">
        <f>Tabela4[[#This Row],[Cleci Rubi]]</f>
        <v>0</v>
      </c>
      <c r="U39" s="19">
        <f>Tabela4[[#This Row],[Betine Rost]]</f>
        <v>0</v>
      </c>
      <c r="V39" s="19">
        <f>SUM(Tabela4[[#This Row],[Robinson Fetter - 01]:[Robinson Fetter - 03]])</f>
        <v>0</v>
      </c>
      <c r="W39" s="19">
        <f>Tabela4[[#This Row],[Fabio De Moura]]</f>
        <v>0</v>
      </c>
      <c r="X39" s="19">
        <f>Tabela4[[#This Row],[Rochele Santos Moraes]]</f>
        <v>0</v>
      </c>
      <c r="Y39" s="19">
        <f>Tabela4[[#This Row],[Auto Posto Kairã]]</f>
        <v>0</v>
      </c>
      <c r="Z39" s="19">
        <f>Tabela4[[#This Row],[Erno Schiefelbain]]</f>
        <v>0</v>
      </c>
      <c r="AA39" s="19">
        <f>Tabela4[[#This Row],[José Paulo Backes]]</f>
        <v>0</v>
      </c>
      <c r="AB39" s="19">
        <f>Tabela4[[#This Row],[Gelso Tofolo]]</f>
        <v>0</v>
      </c>
      <c r="AC39" s="19">
        <f>Tabela4[[#This Row],[Diamantino]]</f>
        <v>0</v>
      </c>
      <c r="AD39" s="19">
        <f>Tabela4[[#This Row],[Mercado Bueno]]</f>
        <v>0</v>
      </c>
      <c r="AE39" s="19">
        <f>Tabela4[[#This Row],[Daniela Donadel Massalai]]</f>
        <v>0</v>
      </c>
      <c r="AF39" s="19">
        <f>Tabela4[[#This Row],[Comercio De Moto Peças Irmãos Guarani Ltda]]</f>
        <v>0</v>
      </c>
      <c r="AG39" s="19">
        <f>Tabela4[[#This Row],[Mauricio Luis Lunardi]]</f>
        <v>0</v>
      </c>
      <c r="AH39" s="19">
        <f>Tabela4[[#This Row],[Rosa Maria Restle Radunz]]</f>
        <v>0</v>
      </c>
      <c r="AI39" s="19">
        <f>Tabela4[[#This Row],[Ivo Amaral De Oliveira]]</f>
        <v>0</v>
      </c>
      <c r="AJ39" s="19">
        <f>Tabela4[[#This Row],[Silvio Robert Lemos Avila]]</f>
        <v>0</v>
      </c>
      <c r="AK39" s="19">
        <f>Tabela4[[#This Row],[Eldo Rost]]</f>
        <v>0</v>
      </c>
      <c r="AL39" s="19">
        <f>SUM(Tabela4[[#This Row],[Padaria Avenida - 01]:[Padaria Avenida - 02]])</f>
        <v>0</v>
      </c>
      <c r="AM39" s="19">
        <f>Tabela4[[#This Row],[Cristiano Anshau]]</f>
        <v>0</v>
      </c>
      <c r="AN39" s="19">
        <f>Tabela4[[#This Row],[Luciana Claudete Meirelles Correa]]</f>
        <v>0</v>
      </c>
      <c r="AO39" s="19">
        <f>Tabela4[[#This Row],[Marcio Jose Siqueira]]</f>
        <v>0</v>
      </c>
      <c r="AP39" s="19">
        <f>Tabela4[[#This Row],[Marcos Rogerio Kessler]]</f>
        <v>0</v>
      </c>
      <c r="AQ39" s="19">
        <f>SUM(Tabela4[[#This Row],[AABB - 01]:[AABB - 02]])</f>
        <v>0</v>
      </c>
      <c r="AR39" s="19">
        <f>SUM(Tabela4[[#This Row],[Wanda Burkard - 01]:[Wanda Burkard - 02]])</f>
        <v>0</v>
      </c>
      <c r="AS39" s="19">
        <f>Tabela4[[#This Row],[Silvio Robert Lemos Avila Me]]</f>
        <v>0</v>
      </c>
      <c r="AT39" s="19">
        <f>Tabela4[[#This Row],[Carmelo]]</f>
        <v>0</v>
      </c>
      <c r="AU39" s="19">
        <f>Tabela4[[#This Row],[Antonio Dal Forno]]</f>
        <v>0</v>
      </c>
      <c r="AV39" s="19">
        <f>Tabela4[[#This Row],[Marisane Paulus]]</f>
        <v>0</v>
      </c>
      <c r="AW39" s="19">
        <f>Tabela4[[#This Row],[Segatto Ceretta Ltda]]</f>
        <v>0</v>
      </c>
      <c r="AX39" s="19">
        <f>SUM(Tabela4[[#This Row],[APAE - 01]:[APAE - 02]])</f>
        <v>0</v>
      </c>
      <c r="AY39" s="19">
        <f>Tabela4[[#This Row],[Cássio Burin]]</f>
        <v>0</v>
      </c>
      <c r="AZ39" s="19">
        <f>Tabela4[[#This Row],[Patrick Kristoschek Da Silva]]</f>
        <v>0</v>
      </c>
      <c r="BA39" s="19">
        <f>Tabela4[[#This Row],[Silvio Robert Ávila - (Valmir)]]</f>
        <v>0</v>
      </c>
      <c r="BB39" s="19">
        <f>Tabela4[[#This Row],[Zederson Jose Della Flora]]</f>
        <v>0</v>
      </c>
      <c r="BC39" s="19">
        <f>Tabela4[[#This Row],[Carlos Walmir Larsão Rolim]]</f>
        <v>0</v>
      </c>
      <c r="BD39" s="19">
        <f>Tabela4[[#This Row],[Danieli Missio]]</f>
        <v>0</v>
      </c>
      <c r="BE39" s="19">
        <f>Tabela4[[#This Row],[José Vasconcellos]]</f>
        <v>0</v>
      </c>
      <c r="BF39" s="19">
        <f>Tabela4[[#This Row],[Linho Lev Alimentos]]</f>
        <v>0</v>
      </c>
      <c r="BG39" s="19">
        <f>Tabela4[[#This Row],[Ernani Czapla]]</f>
        <v>0</v>
      </c>
      <c r="BH39" s="19">
        <f>Tabela4[[#This Row],[Valesca Da Luz]]</f>
        <v>0</v>
      </c>
      <c r="BI39" s="19">
        <f>Tabela4[[#This Row],[Olavo Mildner]]</f>
        <v>0</v>
      </c>
      <c r="BJ39" s="19">
        <f>Tabela4[[#This Row],[Dilnei Rohled]]</f>
        <v>0</v>
      </c>
      <c r="BK39" s="19">
        <f>Tabela4[[#This Row],[Shaiana Signorini]]</f>
        <v>0</v>
      </c>
      <c r="BL39" s="19">
        <f>Tabela4[[#This Row],[Fonse Atacado]]</f>
        <v>0</v>
      </c>
      <c r="BM39" s="19">
        <f>Tabela4[[#This Row],[Comercial de Alimentos]]</f>
        <v>0</v>
      </c>
      <c r="BN39" s="19">
        <f>Tabela4[[#This Row],[Ivone Kasburg Serralheria]]</f>
        <v>0</v>
      </c>
      <c r="BO39" s="19">
        <f>Tabela4[[#This Row],[Mercado Ceretta]]</f>
        <v>0</v>
      </c>
      <c r="BP39" s="19">
        <f>Tabela4[[#This Row],[Antonio Carlos Dos Santos Pereira]]</f>
        <v>0</v>
      </c>
      <c r="BQ39" s="19">
        <f>Tabela4[[#This Row],[Volnei Lemos Avila - Me]]</f>
        <v>0</v>
      </c>
      <c r="BR39" s="19">
        <f>Tabela4[[#This Row],[Silvana Meneghini]]</f>
        <v>0</v>
      </c>
      <c r="BS39" s="19">
        <f>Tabela4[[#This Row],[Eficaz Engenharia Ltda]]</f>
        <v>0</v>
      </c>
      <c r="BT39" s="19">
        <f>SUM(Tabela4[[#Headers],[Tania Regina Schmaltz - 01]:[Tania Regina Schmaltz - 02]])</f>
        <v>0</v>
      </c>
      <c r="BU39" s="19">
        <f>Tabela4[[#This Row],[Camila Ceretta Segatto]]</f>
        <v>0</v>
      </c>
      <c r="BV39" s="19">
        <f>Tabela4[[#This Row],[Vagner Ribas Dos Santos]]</f>
        <v>0</v>
      </c>
      <c r="BW39" s="19">
        <f>Tabela4[[#This Row],[Claudio Alfredo Konrat]]</f>
        <v>0</v>
      </c>
      <c r="BX39" s="19">
        <f>Tabela4[[#This Row],[Paulo Cesar da Rosa (Residencial)]]</f>
        <v>0</v>
      </c>
      <c r="BY39" s="19">
        <f>Tabela4[[#This Row],[Paulo Cesar da Rosa (Comercial)]]</f>
        <v>0</v>
      </c>
      <c r="BZ39" s="19">
        <f>Tabela4[[#This Row],[Geselda Schirmer (Fabiano)]]</f>
        <v>0</v>
      </c>
    </row>
    <row r="40" spans="1:78" s="19" customFormat="1" x14ac:dyDescent="0.25">
      <c r="A40" s="17">
        <v>44256</v>
      </c>
      <c r="B40" s="19">
        <f>SUM(Tabela4[[#This Row],[Marlon Colovini - 01]:[Marlon Colovini - 02]])</f>
        <v>0</v>
      </c>
      <c r="C40" s="19">
        <f>Tabela4[[#This Row],[Mara Barichello]]</f>
        <v>0</v>
      </c>
      <c r="D40" s="19">
        <f>Tabela4[[#This Row],[Jandira Dutra]]</f>
        <v>0</v>
      </c>
      <c r="E40" s="19">
        <f>Tabela4[[#This Row],[Luiz Fernando Kruger]]</f>
        <v>0</v>
      </c>
      <c r="F40" s="19">
        <f>SUM(Tabela4[[#This Row],[Paulo Bohn - 01]:[Paulo Bohn - 04]])</f>
        <v>0</v>
      </c>
      <c r="G40" s="19">
        <f>Tabela4[[#This Row],[Analia (Clodoaldo Entre-Ijuis)]]</f>
        <v>0</v>
      </c>
      <c r="H40" s="19">
        <f>Tabela4[[#This Row],[Biroh]]</f>
        <v>0</v>
      </c>
      <c r="I40" s="19">
        <f>Tabela4[[#This Row],[Gelson Posser]]</f>
        <v>0</v>
      </c>
      <c r="J40" s="19">
        <f>Tabela4[[#This Row],[Supermercado Caryone]]</f>
        <v>0</v>
      </c>
      <c r="K40" s="19">
        <f>Tabela4[[#This Row],[Ernani Minetto]]</f>
        <v>0</v>
      </c>
      <c r="L40" s="19">
        <f>Tabela4[[#This Row],[Jair Moscon]]</f>
        <v>0</v>
      </c>
      <c r="M40" s="19">
        <f>SUM(Tabela4[[#This Row],[Fabio Milke - 01]:[Fabio Milke - 02]])</f>
        <v>0</v>
      </c>
      <c r="N40" s="19">
        <f>Tabela4[[#This Row],[Piaia]]</f>
        <v>0</v>
      </c>
      <c r="O40" s="19">
        <f>Tabela4[[#This Row],[Osmar Veronese]]</f>
        <v>0</v>
      </c>
      <c r="P40" s="19">
        <f>Tabela4[[#This Row],[ José Luiz Moraes]]</f>
        <v>0</v>
      </c>
      <c r="Q40" s="19">
        <f>Tabela4[[#This Row],[Supermercado Cripy]]</f>
        <v>0</v>
      </c>
      <c r="R40" s="19">
        <f>Tabela4[[#This Row],[Gláucio Lipski (Giruá)]]</f>
        <v>0</v>
      </c>
      <c r="S40" s="19">
        <f>Tabela4[[#This Row],[Contri]]</f>
        <v>0</v>
      </c>
      <c r="T40" s="19">
        <f>Tabela4[[#This Row],[Cleci Rubi]]</f>
        <v>0</v>
      </c>
      <c r="U40" s="19">
        <f>Tabela4[[#This Row],[Betine Rost]]</f>
        <v>0</v>
      </c>
      <c r="V40" s="19">
        <f>SUM(Tabela4[[#This Row],[Robinson Fetter - 01]:[Robinson Fetter - 03]])</f>
        <v>0</v>
      </c>
      <c r="W40" s="19">
        <f>Tabela4[[#This Row],[Fabio De Moura]]</f>
        <v>0</v>
      </c>
      <c r="X40" s="19">
        <f>Tabela4[[#This Row],[Rochele Santos Moraes]]</f>
        <v>0</v>
      </c>
      <c r="Y40" s="19">
        <f>Tabela4[[#This Row],[Auto Posto Kairã]]</f>
        <v>0</v>
      </c>
      <c r="Z40" s="19">
        <f>Tabela4[[#This Row],[Erno Schiefelbain]]</f>
        <v>0</v>
      </c>
      <c r="AA40" s="19">
        <f>Tabela4[[#This Row],[José Paulo Backes]]</f>
        <v>0</v>
      </c>
      <c r="AB40" s="19">
        <f>Tabela4[[#This Row],[Gelso Tofolo]]</f>
        <v>0</v>
      </c>
      <c r="AC40" s="19">
        <f>Tabela4[[#This Row],[Diamantino]]</f>
        <v>0</v>
      </c>
      <c r="AD40" s="19">
        <f>Tabela4[[#This Row],[Mercado Bueno]]</f>
        <v>0</v>
      </c>
      <c r="AE40" s="19">
        <f>Tabela4[[#This Row],[Daniela Donadel Massalai]]</f>
        <v>0</v>
      </c>
      <c r="AF40" s="19">
        <f>Tabela4[[#This Row],[Comercio De Moto Peças Irmãos Guarani Ltda]]</f>
        <v>0</v>
      </c>
      <c r="AG40" s="19">
        <f>Tabela4[[#This Row],[Mauricio Luis Lunardi]]</f>
        <v>0</v>
      </c>
      <c r="AH40" s="19">
        <f>Tabela4[[#This Row],[Rosa Maria Restle Radunz]]</f>
        <v>0</v>
      </c>
      <c r="AI40" s="19">
        <f>Tabela4[[#This Row],[Ivo Amaral De Oliveira]]</f>
        <v>0</v>
      </c>
      <c r="AJ40" s="19">
        <f>Tabela4[[#This Row],[Silvio Robert Lemos Avila]]</f>
        <v>0</v>
      </c>
      <c r="AK40" s="19">
        <f>Tabela4[[#This Row],[Eldo Rost]]</f>
        <v>0</v>
      </c>
      <c r="AL40" s="19">
        <f>SUM(Tabela4[[#This Row],[Padaria Avenida - 01]:[Padaria Avenida - 02]])</f>
        <v>0</v>
      </c>
      <c r="AM40" s="19">
        <f>Tabela4[[#This Row],[Cristiano Anshau]]</f>
        <v>0</v>
      </c>
      <c r="AN40" s="19">
        <f>Tabela4[[#This Row],[Luciana Claudete Meirelles Correa]]</f>
        <v>0</v>
      </c>
      <c r="AO40" s="19">
        <f>Tabela4[[#This Row],[Marcio Jose Siqueira]]</f>
        <v>0</v>
      </c>
      <c r="AP40" s="19">
        <f>Tabela4[[#This Row],[Marcos Rogerio Kessler]]</f>
        <v>0</v>
      </c>
      <c r="AQ40" s="19">
        <f>SUM(Tabela4[[#This Row],[AABB - 01]:[AABB - 02]])</f>
        <v>0</v>
      </c>
      <c r="AR40" s="19">
        <f>SUM(Tabela4[[#This Row],[Wanda Burkard - 01]:[Wanda Burkard - 02]])</f>
        <v>0</v>
      </c>
      <c r="AS40" s="19">
        <f>Tabela4[[#This Row],[Silvio Robert Lemos Avila Me]]</f>
        <v>0</v>
      </c>
      <c r="AT40" s="19">
        <f>Tabela4[[#This Row],[Carmelo]]</f>
        <v>0</v>
      </c>
      <c r="AU40" s="19">
        <f>Tabela4[[#This Row],[Antonio Dal Forno]]</f>
        <v>0</v>
      </c>
      <c r="AV40" s="19">
        <f>Tabela4[[#This Row],[Marisane Paulus]]</f>
        <v>0</v>
      </c>
      <c r="AW40" s="19">
        <f>Tabela4[[#This Row],[Segatto Ceretta Ltda]]</f>
        <v>0</v>
      </c>
      <c r="AX40" s="19">
        <f>SUM(Tabela4[[#This Row],[APAE - 01]:[APAE - 02]])</f>
        <v>0</v>
      </c>
      <c r="AY40" s="19">
        <f>Tabela4[[#This Row],[Cássio Burin]]</f>
        <v>0</v>
      </c>
      <c r="AZ40" s="19">
        <f>Tabela4[[#This Row],[Patrick Kristoschek Da Silva]]</f>
        <v>0</v>
      </c>
      <c r="BA40" s="19">
        <f>Tabela4[[#This Row],[Silvio Robert Ávila - (Valmir)]]</f>
        <v>0</v>
      </c>
      <c r="BB40" s="19">
        <f>Tabela4[[#This Row],[Zederson Jose Della Flora]]</f>
        <v>0</v>
      </c>
      <c r="BC40" s="19">
        <f>Tabela4[[#This Row],[Carlos Walmir Larsão Rolim]]</f>
        <v>0</v>
      </c>
      <c r="BD40" s="19">
        <f>Tabela4[[#This Row],[Danieli Missio]]</f>
        <v>0</v>
      </c>
      <c r="BE40" s="19">
        <f>Tabela4[[#This Row],[José Vasconcellos]]</f>
        <v>0</v>
      </c>
      <c r="BF40" s="19">
        <f>Tabela4[[#This Row],[Linho Lev Alimentos]]</f>
        <v>0</v>
      </c>
      <c r="BG40" s="19">
        <f>Tabela4[[#This Row],[Ernani Czapla]]</f>
        <v>0</v>
      </c>
      <c r="BH40" s="19">
        <f>Tabela4[[#This Row],[Valesca Da Luz]]</f>
        <v>0</v>
      </c>
      <c r="BI40" s="19">
        <f>Tabela4[[#This Row],[Olavo Mildner]]</f>
        <v>0</v>
      </c>
      <c r="BJ40" s="19">
        <f>Tabela4[[#This Row],[Dilnei Rohled]]</f>
        <v>0</v>
      </c>
      <c r="BK40" s="19">
        <f>Tabela4[[#This Row],[Shaiana Signorini]]</f>
        <v>0</v>
      </c>
      <c r="BL40" s="19">
        <f>Tabela4[[#This Row],[Fonse Atacado]]</f>
        <v>0</v>
      </c>
      <c r="BM40" s="19">
        <f>Tabela4[[#This Row],[Comercial de Alimentos]]</f>
        <v>0</v>
      </c>
      <c r="BN40" s="19">
        <f>Tabela4[[#This Row],[Ivone Kasburg Serralheria]]</f>
        <v>0</v>
      </c>
      <c r="BO40" s="19">
        <f>Tabela4[[#This Row],[Mercado Ceretta]]</f>
        <v>0</v>
      </c>
      <c r="BP40" s="19">
        <f>Tabela4[[#This Row],[Antonio Carlos Dos Santos Pereira]]</f>
        <v>0</v>
      </c>
      <c r="BQ40" s="19">
        <f>Tabela4[[#This Row],[Volnei Lemos Avila - Me]]</f>
        <v>0</v>
      </c>
      <c r="BR40" s="19">
        <f>Tabela4[[#This Row],[Silvana Meneghini]]</f>
        <v>0</v>
      </c>
      <c r="BS40" s="19">
        <f>Tabela4[[#This Row],[Eficaz Engenharia Ltda]]</f>
        <v>0</v>
      </c>
      <c r="BT40" s="19">
        <f>SUM(Tabela4[[#Headers],[Tania Regina Schmaltz - 01]:[Tania Regina Schmaltz - 02]])</f>
        <v>0</v>
      </c>
      <c r="BU40" s="19">
        <f>Tabela4[[#This Row],[Camila Ceretta Segatto]]</f>
        <v>0</v>
      </c>
      <c r="BV40" s="19">
        <f>Tabela4[[#This Row],[Vagner Ribas Dos Santos]]</f>
        <v>0</v>
      </c>
      <c r="BW40" s="19">
        <f>Tabela4[[#This Row],[Claudio Alfredo Konrat]]</f>
        <v>0</v>
      </c>
      <c r="BX40" s="19">
        <f>Tabela4[[#This Row],[Paulo Cesar da Rosa (Residencial)]]</f>
        <v>0</v>
      </c>
      <c r="BY40" s="19">
        <f>Tabela4[[#This Row],[Paulo Cesar da Rosa (Comercial)]]</f>
        <v>0</v>
      </c>
      <c r="BZ40" s="19">
        <f>Tabela4[[#This Row],[Geselda Schirmer (Fabiano)]]</f>
        <v>0</v>
      </c>
    </row>
    <row r="41" spans="1:78" s="19" customFormat="1" x14ac:dyDescent="0.25">
      <c r="A41" s="17">
        <v>44287</v>
      </c>
      <c r="B41" s="19">
        <f>SUM(Tabela4[[#This Row],[Marlon Colovini - 01]:[Marlon Colovini - 02]])</f>
        <v>0</v>
      </c>
      <c r="C41" s="19">
        <f>Tabela4[[#This Row],[Mara Barichello]]</f>
        <v>0</v>
      </c>
      <c r="D41" s="19">
        <f>Tabela4[[#This Row],[Jandira Dutra]]</f>
        <v>0</v>
      </c>
      <c r="E41" s="19">
        <f>Tabela4[[#This Row],[Luiz Fernando Kruger]]</f>
        <v>0</v>
      </c>
      <c r="F41" s="19">
        <f>SUM(Tabela4[[#This Row],[Paulo Bohn - 01]:[Paulo Bohn - 04]])</f>
        <v>0</v>
      </c>
      <c r="G41" s="19">
        <f>Tabela4[[#This Row],[Analia (Clodoaldo Entre-Ijuis)]]</f>
        <v>0</v>
      </c>
      <c r="H41" s="19">
        <f>Tabela4[[#This Row],[Biroh]]</f>
        <v>0</v>
      </c>
      <c r="I41" s="19">
        <f>Tabela4[[#This Row],[Gelson Posser]]</f>
        <v>0</v>
      </c>
      <c r="J41" s="19">
        <f>Tabela4[[#This Row],[Supermercado Caryone]]</f>
        <v>0</v>
      </c>
      <c r="K41" s="19">
        <f>Tabela4[[#This Row],[Ernani Minetto]]</f>
        <v>0</v>
      </c>
      <c r="L41" s="19">
        <f>Tabela4[[#This Row],[Jair Moscon]]</f>
        <v>0</v>
      </c>
      <c r="M41" s="19">
        <f>SUM(Tabela4[[#This Row],[Fabio Milke - 01]:[Fabio Milke - 02]])</f>
        <v>0</v>
      </c>
      <c r="N41" s="19">
        <f>Tabela4[[#This Row],[Piaia]]</f>
        <v>0</v>
      </c>
      <c r="O41" s="19">
        <f>Tabela4[[#This Row],[Osmar Veronese]]</f>
        <v>0</v>
      </c>
      <c r="P41" s="19">
        <f>Tabela4[[#This Row],[ José Luiz Moraes]]</f>
        <v>0</v>
      </c>
      <c r="Q41" s="19">
        <f>Tabela4[[#This Row],[Supermercado Cripy]]</f>
        <v>0</v>
      </c>
      <c r="R41" s="19">
        <f>Tabela4[[#This Row],[Gláucio Lipski (Giruá)]]</f>
        <v>0</v>
      </c>
      <c r="S41" s="19">
        <f>Tabela4[[#This Row],[Contri]]</f>
        <v>0</v>
      </c>
      <c r="T41" s="19">
        <f>Tabela4[[#This Row],[Cleci Rubi]]</f>
        <v>0</v>
      </c>
      <c r="U41" s="19">
        <f>Tabela4[[#This Row],[Betine Rost]]</f>
        <v>0</v>
      </c>
      <c r="V41" s="19">
        <f>SUM(Tabela4[[#This Row],[Robinson Fetter - 01]:[Robinson Fetter - 03]])</f>
        <v>0</v>
      </c>
      <c r="W41" s="19">
        <f>Tabela4[[#This Row],[Fabio De Moura]]</f>
        <v>0</v>
      </c>
      <c r="X41" s="19">
        <f>Tabela4[[#This Row],[Rochele Santos Moraes]]</f>
        <v>0</v>
      </c>
      <c r="Y41" s="19">
        <f>Tabela4[[#This Row],[Auto Posto Kairã]]</f>
        <v>0</v>
      </c>
      <c r="Z41" s="19">
        <f>Tabela4[[#This Row],[Erno Schiefelbain]]</f>
        <v>0</v>
      </c>
      <c r="AA41" s="19">
        <f>Tabela4[[#This Row],[José Paulo Backes]]</f>
        <v>0</v>
      </c>
      <c r="AB41" s="19">
        <f>Tabela4[[#This Row],[Gelso Tofolo]]</f>
        <v>0</v>
      </c>
      <c r="AC41" s="19">
        <f>Tabela4[[#This Row],[Diamantino]]</f>
        <v>0</v>
      </c>
      <c r="AD41" s="19">
        <f>Tabela4[[#This Row],[Mercado Bueno]]</f>
        <v>0</v>
      </c>
      <c r="AE41" s="19">
        <f>Tabela4[[#This Row],[Daniela Donadel Massalai]]</f>
        <v>0</v>
      </c>
      <c r="AF41" s="19">
        <f>Tabela4[[#This Row],[Comercio De Moto Peças Irmãos Guarani Ltda]]</f>
        <v>0</v>
      </c>
      <c r="AG41" s="19">
        <f>Tabela4[[#This Row],[Mauricio Luis Lunardi]]</f>
        <v>0</v>
      </c>
      <c r="AH41" s="19">
        <f>Tabela4[[#This Row],[Rosa Maria Restle Radunz]]</f>
        <v>0</v>
      </c>
      <c r="AI41" s="19">
        <f>Tabela4[[#This Row],[Ivo Amaral De Oliveira]]</f>
        <v>0</v>
      </c>
      <c r="AJ41" s="19">
        <f>Tabela4[[#This Row],[Silvio Robert Lemos Avila]]</f>
        <v>0</v>
      </c>
      <c r="AK41" s="19">
        <f>Tabela4[[#This Row],[Eldo Rost]]</f>
        <v>0</v>
      </c>
      <c r="AL41" s="19">
        <f>SUM(Tabela4[[#This Row],[Padaria Avenida - 01]:[Padaria Avenida - 02]])</f>
        <v>0</v>
      </c>
      <c r="AM41" s="19">
        <f>Tabela4[[#This Row],[Cristiano Anshau]]</f>
        <v>0</v>
      </c>
      <c r="AN41" s="19">
        <f>Tabela4[[#This Row],[Luciana Claudete Meirelles Correa]]</f>
        <v>0</v>
      </c>
      <c r="AO41" s="19">
        <f>Tabela4[[#This Row],[Marcio Jose Siqueira]]</f>
        <v>0</v>
      </c>
      <c r="AP41" s="19">
        <f>Tabela4[[#This Row],[Marcos Rogerio Kessler]]</f>
        <v>0</v>
      </c>
      <c r="AQ41" s="19">
        <f>SUM(Tabela4[[#This Row],[AABB - 01]:[AABB - 02]])</f>
        <v>0</v>
      </c>
      <c r="AR41" s="19">
        <f>SUM(Tabela4[[#This Row],[Wanda Burkard - 01]:[Wanda Burkard - 02]])</f>
        <v>0</v>
      </c>
      <c r="AS41" s="19">
        <f>Tabela4[[#This Row],[Silvio Robert Lemos Avila Me]]</f>
        <v>0</v>
      </c>
      <c r="AT41" s="19">
        <f>Tabela4[[#This Row],[Carmelo]]</f>
        <v>0</v>
      </c>
      <c r="AU41" s="19">
        <f>Tabela4[[#This Row],[Antonio Dal Forno]]</f>
        <v>0</v>
      </c>
      <c r="AV41" s="19">
        <f>Tabela4[[#This Row],[Marisane Paulus]]</f>
        <v>0</v>
      </c>
      <c r="AW41" s="19">
        <f>Tabela4[[#This Row],[Segatto Ceretta Ltda]]</f>
        <v>0</v>
      </c>
      <c r="AX41" s="19">
        <f>SUM(Tabela4[[#This Row],[APAE - 01]:[APAE - 02]])</f>
        <v>0</v>
      </c>
      <c r="AY41" s="19">
        <f>Tabela4[[#This Row],[Cássio Burin]]</f>
        <v>0</v>
      </c>
      <c r="AZ41" s="19">
        <f>Tabela4[[#This Row],[Patrick Kristoschek Da Silva]]</f>
        <v>0</v>
      </c>
      <c r="BA41" s="19">
        <f>Tabela4[[#This Row],[Silvio Robert Ávila - (Valmir)]]</f>
        <v>0</v>
      </c>
      <c r="BB41" s="19">
        <f>Tabela4[[#This Row],[Zederson Jose Della Flora]]</f>
        <v>0</v>
      </c>
      <c r="BC41" s="19">
        <f>Tabela4[[#This Row],[Carlos Walmir Larsão Rolim]]</f>
        <v>0</v>
      </c>
      <c r="BD41" s="19">
        <f>Tabela4[[#This Row],[Danieli Missio]]</f>
        <v>0</v>
      </c>
      <c r="BE41" s="19">
        <f>Tabela4[[#This Row],[José Vasconcellos]]</f>
        <v>0</v>
      </c>
      <c r="BF41" s="19">
        <f>Tabela4[[#This Row],[Linho Lev Alimentos]]</f>
        <v>0</v>
      </c>
      <c r="BG41" s="19">
        <f>Tabela4[[#This Row],[Ernani Czapla]]</f>
        <v>0</v>
      </c>
      <c r="BH41" s="19">
        <f>Tabela4[[#This Row],[Valesca Da Luz]]</f>
        <v>0</v>
      </c>
      <c r="BI41" s="19">
        <f>Tabela4[[#This Row],[Olavo Mildner]]</f>
        <v>0</v>
      </c>
      <c r="BJ41" s="19">
        <f>Tabela4[[#This Row],[Dilnei Rohled]]</f>
        <v>0</v>
      </c>
      <c r="BK41" s="19">
        <f>Tabela4[[#This Row],[Shaiana Signorini]]</f>
        <v>0</v>
      </c>
      <c r="BL41" s="19">
        <f>Tabela4[[#This Row],[Fonse Atacado]]</f>
        <v>0</v>
      </c>
      <c r="BM41" s="19">
        <f>Tabela4[[#This Row],[Comercial de Alimentos]]</f>
        <v>0</v>
      </c>
      <c r="BN41" s="19">
        <f>Tabela4[[#This Row],[Ivone Kasburg Serralheria]]</f>
        <v>0</v>
      </c>
      <c r="BO41" s="19">
        <f>Tabela4[[#This Row],[Mercado Ceretta]]</f>
        <v>0</v>
      </c>
      <c r="BP41" s="19">
        <f>Tabela4[[#This Row],[Antonio Carlos Dos Santos Pereira]]</f>
        <v>0</v>
      </c>
      <c r="BQ41" s="19">
        <f>Tabela4[[#This Row],[Volnei Lemos Avila - Me]]</f>
        <v>0</v>
      </c>
      <c r="BR41" s="19">
        <f>Tabela4[[#This Row],[Silvana Meneghini]]</f>
        <v>0</v>
      </c>
      <c r="BS41" s="19">
        <f>Tabela4[[#This Row],[Eficaz Engenharia Ltda]]</f>
        <v>0</v>
      </c>
      <c r="BT41" s="19">
        <f>SUM(Tabela4[[#Headers],[Tania Regina Schmaltz - 01]:[Tania Regina Schmaltz - 02]])</f>
        <v>0</v>
      </c>
      <c r="BU41" s="19">
        <f>Tabela4[[#This Row],[Camila Ceretta Segatto]]</f>
        <v>0</v>
      </c>
      <c r="BV41" s="19">
        <f>Tabela4[[#This Row],[Vagner Ribas Dos Santos]]</f>
        <v>0</v>
      </c>
      <c r="BW41" s="19">
        <f>Tabela4[[#This Row],[Claudio Alfredo Konrat]]</f>
        <v>0</v>
      </c>
      <c r="BX41" s="19">
        <f>Tabela4[[#This Row],[Paulo Cesar da Rosa (Residencial)]]</f>
        <v>0</v>
      </c>
      <c r="BY41" s="19">
        <f>Tabela4[[#This Row],[Paulo Cesar da Rosa (Comercial)]]</f>
        <v>0</v>
      </c>
      <c r="BZ41" s="19">
        <f>Tabela4[[#This Row],[Geselda Schirmer (Fabiano)]]</f>
        <v>0</v>
      </c>
    </row>
    <row r="42" spans="1:78" s="19" customFormat="1" x14ac:dyDescent="0.25">
      <c r="A42" s="17">
        <v>44317</v>
      </c>
      <c r="B42" s="19">
        <f>SUM(Tabela4[[#This Row],[Marlon Colovini - 01]:[Marlon Colovini - 02]])</f>
        <v>0</v>
      </c>
      <c r="C42" s="19">
        <f>Tabela4[[#This Row],[Mara Barichello]]</f>
        <v>0</v>
      </c>
      <c r="D42" s="19">
        <f>Tabela4[[#This Row],[Jandira Dutra]]</f>
        <v>0</v>
      </c>
      <c r="E42" s="19">
        <f>Tabela4[[#This Row],[Luiz Fernando Kruger]]</f>
        <v>0</v>
      </c>
      <c r="F42" s="19">
        <f>SUM(Tabela4[[#This Row],[Paulo Bohn - 01]:[Paulo Bohn - 04]])</f>
        <v>0</v>
      </c>
      <c r="G42" s="19">
        <f>Tabela4[[#This Row],[Analia (Clodoaldo Entre-Ijuis)]]</f>
        <v>0</v>
      </c>
      <c r="H42" s="19">
        <f>Tabela4[[#This Row],[Biroh]]</f>
        <v>0</v>
      </c>
      <c r="I42" s="19">
        <f>Tabela4[[#This Row],[Gelson Posser]]</f>
        <v>0</v>
      </c>
      <c r="J42" s="19">
        <f>Tabela4[[#This Row],[Supermercado Caryone]]</f>
        <v>0</v>
      </c>
      <c r="K42" s="19">
        <f>Tabela4[[#This Row],[Ernani Minetto]]</f>
        <v>0</v>
      </c>
      <c r="L42" s="19">
        <f>Tabela4[[#This Row],[Jair Moscon]]</f>
        <v>0</v>
      </c>
      <c r="M42" s="19">
        <f>SUM(Tabela4[[#This Row],[Fabio Milke - 01]:[Fabio Milke - 02]])</f>
        <v>0</v>
      </c>
      <c r="N42" s="19">
        <f>Tabela4[[#This Row],[Piaia]]</f>
        <v>0</v>
      </c>
      <c r="O42" s="19">
        <f>Tabela4[[#This Row],[Osmar Veronese]]</f>
        <v>0</v>
      </c>
      <c r="P42" s="19">
        <f>Tabela4[[#This Row],[ José Luiz Moraes]]</f>
        <v>0</v>
      </c>
      <c r="Q42" s="19">
        <f>Tabela4[[#This Row],[Supermercado Cripy]]</f>
        <v>0</v>
      </c>
      <c r="R42" s="19">
        <f>Tabela4[[#This Row],[Gláucio Lipski (Giruá)]]</f>
        <v>0</v>
      </c>
      <c r="S42" s="19">
        <f>Tabela4[[#This Row],[Contri]]</f>
        <v>0</v>
      </c>
      <c r="T42" s="19">
        <f>Tabela4[[#This Row],[Cleci Rubi]]</f>
        <v>0</v>
      </c>
      <c r="U42" s="19">
        <f>Tabela4[[#This Row],[Betine Rost]]</f>
        <v>0</v>
      </c>
      <c r="V42" s="19">
        <f>SUM(Tabela4[[#This Row],[Robinson Fetter - 01]:[Robinson Fetter - 03]])</f>
        <v>0</v>
      </c>
      <c r="W42" s="19">
        <f>Tabela4[[#This Row],[Fabio De Moura]]</f>
        <v>0</v>
      </c>
      <c r="X42" s="19">
        <f>Tabela4[[#This Row],[Rochele Santos Moraes]]</f>
        <v>0</v>
      </c>
      <c r="Y42" s="19">
        <f>Tabela4[[#This Row],[Auto Posto Kairã]]</f>
        <v>0</v>
      </c>
      <c r="Z42" s="19">
        <f>Tabela4[[#This Row],[Erno Schiefelbain]]</f>
        <v>0</v>
      </c>
      <c r="AA42" s="19">
        <f>Tabela4[[#This Row],[José Paulo Backes]]</f>
        <v>0</v>
      </c>
      <c r="AB42" s="19">
        <f>Tabela4[[#This Row],[Gelso Tofolo]]</f>
        <v>0</v>
      </c>
      <c r="AC42" s="19">
        <f>Tabela4[[#This Row],[Diamantino]]</f>
        <v>0</v>
      </c>
      <c r="AD42" s="19">
        <f>Tabela4[[#This Row],[Mercado Bueno]]</f>
        <v>0</v>
      </c>
      <c r="AE42" s="19">
        <f>Tabela4[[#This Row],[Daniela Donadel Massalai]]</f>
        <v>0</v>
      </c>
      <c r="AF42" s="19">
        <f>Tabela4[[#This Row],[Comercio De Moto Peças Irmãos Guarani Ltda]]</f>
        <v>0</v>
      </c>
      <c r="AG42" s="19">
        <f>Tabela4[[#This Row],[Mauricio Luis Lunardi]]</f>
        <v>0</v>
      </c>
      <c r="AH42" s="19">
        <f>Tabela4[[#This Row],[Rosa Maria Restle Radunz]]</f>
        <v>0</v>
      </c>
      <c r="AI42" s="19">
        <f>Tabela4[[#This Row],[Ivo Amaral De Oliveira]]</f>
        <v>0</v>
      </c>
      <c r="AJ42" s="19">
        <f>Tabela4[[#This Row],[Silvio Robert Lemos Avila]]</f>
        <v>0</v>
      </c>
      <c r="AK42" s="19">
        <f>Tabela4[[#This Row],[Eldo Rost]]</f>
        <v>0</v>
      </c>
      <c r="AL42" s="19">
        <f>SUM(Tabela4[[#This Row],[Padaria Avenida - 01]:[Padaria Avenida - 02]])</f>
        <v>0</v>
      </c>
      <c r="AM42" s="19">
        <f>Tabela4[[#This Row],[Cristiano Anshau]]</f>
        <v>0</v>
      </c>
      <c r="AN42" s="19">
        <f>Tabela4[[#This Row],[Luciana Claudete Meirelles Correa]]</f>
        <v>0</v>
      </c>
      <c r="AO42" s="19">
        <f>Tabela4[[#This Row],[Marcio Jose Siqueira]]</f>
        <v>0</v>
      </c>
      <c r="AP42" s="19">
        <f>Tabela4[[#This Row],[Marcos Rogerio Kessler]]</f>
        <v>0</v>
      </c>
      <c r="AQ42" s="19">
        <f>SUM(Tabela4[[#This Row],[AABB - 01]:[AABB - 02]])</f>
        <v>0</v>
      </c>
      <c r="AR42" s="19">
        <f>SUM(Tabela4[[#This Row],[Wanda Burkard - 01]:[Wanda Burkard - 02]])</f>
        <v>0</v>
      </c>
      <c r="AS42" s="19">
        <f>Tabela4[[#This Row],[Silvio Robert Lemos Avila Me]]</f>
        <v>0</v>
      </c>
      <c r="AT42" s="19">
        <f>Tabela4[[#This Row],[Carmelo]]</f>
        <v>0</v>
      </c>
      <c r="AU42" s="19">
        <f>Tabela4[[#This Row],[Antonio Dal Forno]]</f>
        <v>0</v>
      </c>
      <c r="AV42" s="19">
        <f>Tabela4[[#This Row],[Marisane Paulus]]</f>
        <v>0</v>
      </c>
      <c r="AW42" s="19">
        <f>Tabela4[[#This Row],[Segatto Ceretta Ltda]]</f>
        <v>0</v>
      </c>
      <c r="AX42" s="19">
        <f>SUM(Tabela4[[#This Row],[APAE - 01]:[APAE - 02]])</f>
        <v>0</v>
      </c>
      <c r="AY42" s="19">
        <f>Tabela4[[#This Row],[Cássio Burin]]</f>
        <v>0</v>
      </c>
      <c r="AZ42" s="19">
        <f>Tabela4[[#This Row],[Patrick Kristoschek Da Silva]]</f>
        <v>0</v>
      </c>
      <c r="BA42" s="19">
        <f>Tabela4[[#This Row],[Silvio Robert Ávila - (Valmir)]]</f>
        <v>0</v>
      </c>
      <c r="BB42" s="19">
        <f>Tabela4[[#This Row],[Zederson Jose Della Flora]]</f>
        <v>0</v>
      </c>
      <c r="BC42" s="19">
        <f>Tabela4[[#This Row],[Carlos Walmir Larsão Rolim]]</f>
        <v>0</v>
      </c>
      <c r="BD42" s="19">
        <f>Tabela4[[#This Row],[Danieli Missio]]</f>
        <v>0</v>
      </c>
      <c r="BE42" s="19">
        <f>Tabela4[[#This Row],[José Vasconcellos]]</f>
        <v>0</v>
      </c>
      <c r="BF42" s="19">
        <f>Tabela4[[#This Row],[Linho Lev Alimentos]]</f>
        <v>0</v>
      </c>
      <c r="BG42" s="19">
        <f>Tabela4[[#This Row],[Ernani Czapla]]</f>
        <v>0</v>
      </c>
      <c r="BH42" s="19">
        <f>Tabela4[[#This Row],[Valesca Da Luz]]</f>
        <v>0</v>
      </c>
      <c r="BI42" s="19">
        <f>Tabela4[[#This Row],[Olavo Mildner]]</f>
        <v>0</v>
      </c>
      <c r="BJ42" s="19">
        <f>Tabela4[[#This Row],[Dilnei Rohled]]</f>
        <v>0</v>
      </c>
      <c r="BK42" s="19">
        <f>Tabela4[[#This Row],[Shaiana Signorini]]</f>
        <v>0</v>
      </c>
      <c r="BL42" s="19">
        <f>Tabela4[[#This Row],[Fonse Atacado]]</f>
        <v>0</v>
      </c>
      <c r="BM42" s="19">
        <f>Tabela4[[#This Row],[Comercial de Alimentos]]</f>
        <v>0</v>
      </c>
      <c r="BN42" s="19">
        <f>Tabela4[[#This Row],[Ivone Kasburg Serralheria]]</f>
        <v>0</v>
      </c>
      <c r="BO42" s="19">
        <f>Tabela4[[#This Row],[Mercado Ceretta]]</f>
        <v>0</v>
      </c>
      <c r="BP42" s="19">
        <f>Tabela4[[#This Row],[Antonio Carlos Dos Santos Pereira]]</f>
        <v>0</v>
      </c>
      <c r="BQ42" s="19">
        <f>Tabela4[[#This Row],[Volnei Lemos Avila - Me]]</f>
        <v>0</v>
      </c>
      <c r="BR42" s="19">
        <f>Tabela4[[#This Row],[Silvana Meneghini]]</f>
        <v>0</v>
      </c>
      <c r="BS42" s="19">
        <f>Tabela4[[#This Row],[Eficaz Engenharia Ltda]]</f>
        <v>0</v>
      </c>
      <c r="BT42" s="19">
        <f>SUM(Tabela4[[#Headers],[Tania Regina Schmaltz - 01]:[Tania Regina Schmaltz - 02]])</f>
        <v>0</v>
      </c>
      <c r="BU42" s="19">
        <f>Tabela4[[#This Row],[Camila Ceretta Segatto]]</f>
        <v>0</v>
      </c>
      <c r="BV42" s="19">
        <f>Tabela4[[#This Row],[Vagner Ribas Dos Santos]]</f>
        <v>0</v>
      </c>
      <c r="BW42" s="19">
        <f>Tabela4[[#This Row],[Claudio Alfredo Konrat]]</f>
        <v>0</v>
      </c>
      <c r="BX42" s="19">
        <f>Tabela4[[#This Row],[Paulo Cesar da Rosa (Residencial)]]</f>
        <v>0</v>
      </c>
      <c r="BY42" s="19">
        <f>Tabela4[[#This Row],[Paulo Cesar da Rosa (Comercial)]]</f>
        <v>0</v>
      </c>
      <c r="BZ42" s="19">
        <f>Tabela4[[#This Row],[Geselda Schirmer (Fabiano)]]</f>
        <v>0</v>
      </c>
    </row>
    <row r="43" spans="1:78" s="19" customFormat="1" x14ac:dyDescent="0.25">
      <c r="A43" s="17">
        <v>44348</v>
      </c>
      <c r="B43" s="19">
        <f>SUM(Tabela4[[#This Row],[Marlon Colovini - 01]:[Marlon Colovini - 02]])</f>
        <v>0</v>
      </c>
      <c r="C43" s="19">
        <f>Tabela4[[#This Row],[Mara Barichello]]</f>
        <v>0</v>
      </c>
      <c r="D43" s="19">
        <f>Tabela4[[#This Row],[Jandira Dutra]]</f>
        <v>0</v>
      </c>
      <c r="E43" s="19">
        <f>Tabela4[[#This Row],[Luiz Fernando Kruger]]</f>
        <v>0</v>
      </c>
      <c r="F43" s="19">
        <f>SUM(Tabela4[[#This Row],[Paulo Bohn - 01]:[Paulo Bohn - 04]])</f>
        <v>0</v>
      </c>
      <c r="G43" s="19">
        <f>Tabela4[[#This Row],[Analia (Clodoaldo Entre-Ijuis)]]</f>
        <v>0</v>
      </c>
      <c r="H43" s="19">
        <f>Tabela4[[#This Row],[Biroh]]</f>
        <v>0</v>
      </c>
      <c r="I43" s="19">
        <f>Tabela4[[#This Row],[Gelson Posser]]</f>
        <v>0</v>
      </c>
      <c r="J43" s="19">
        <f>Tabela4[[#This Row],[Supermercado Caryone]]</f>
        <v>0</v>
      </c>
      <c r="K43" s="19">
        <f>Tabela4[[#This Row],[Ernani Minetto]]</f>
        <v>0</v>
      </c>
      <c r="L43" s="19">
        <f>Tabela4[[#This Row],[Jair Moscon]]</f>
        <v>0</v>
      </c>
      <c r="M43" s="19">
        <f>SUM(Tabela4[[#This Row],[Fabio Milke - 01]:[Fabio Milke - 02]])</f>
        <v>0</v>
      </c>
      <c r="N43" s="19">
        <f>Tabela4[[#This Row],[Piaia]]</f>
        <v>0</v>
      </c>
      <c r="O43" s="19">
        <f>Tabela4[[#This Row],[Osmar Veronese]]</f>
        <v>0</v>
      </c>
      <c r="P43" s="19">
        <f>Tabela4[[#This Row],[ José Luiz Moraes]]</f>
        <v>0</v>
      </c>
      <c r="Q43" s="19">
        <f>Tabela4[[#This Row],[Supermercado Cripy]]</f>
        <v>0</v>
      </c>
      <c r="R43" s="19">
        <f>Tabela4[[#This Row],[Gláucio Lipski (Giruá)]]</f>
        <v>0</v>
      </c>
      <c r="S43" s="19">
        <f>Tabela4[[#This Row],[Contri]]</f>
        <v>0</v>
      </c>
      <c r="T43" s="19">
        <f>Tabela4[[#This Row],[Cleci Rubi]]</f>
        <v>0</v>
      </c>
      <c r="U43" s="19">
        <f>Tabela4[[#This Row],[Betine Rost]]</f>
        <v>0</v>
      </c>
      <c r="V43" s="19">
        <f>SUM(Tabela4[[#This Row],[Robinson Fetter - 01]:[Robinson Fetter - 03]])</f>
        <v>0</v>
      </c>
      <c r="W43" s="19">
        <f>Tabela4[[#This Row],[Fabio De Moura]]</f>
        <v>0</v>
      </c>
      <c r="X43" s="19">
        <f>Tabela4[[#This Row],[Rochele Santos Moraes]]</f>
        <v>0</v>
      </c>
      <c r="Y43" s="19">
        <f>Tabela4[[#This Row],[Auto Posto Kairã]]</f>
        <v>0</v>
      </c>
      <c r="Z43" s="19">
        <f>Tabela4[[#This Row],[Erno Schiefelbain]]</f>
        <v>0</v>
      </c>
      <c r="AA43" s="19">
        <f>Tabela4[[#This Row],[José Paulo Backes]]</f>
        <v>0</v>
      </c>
      <c r="AB43" s="19">
        <f>Tabela4[[#This Row],[Gelso Tofolo]]</f>
        <v>0</v>
      </c>
      <c r="AC43" s="19">
        <f>Tabela4[[#This Row],[Diamantino]]</f>
        <v>0</v>
      </c>
      <c r="AD43" s="19">
        <f>Tabela4[[#This Row],[Mercado Bueno]]</f>
        <v>0</v>
      </c>
      <c r="AE43" s="19">
        <f>Tabela4[[#This Row],[Daniela Donadel Massalai]]</f>
        <v>0</v>
      </c>
      <c r="AF43" s="19">
        <f>Tabela4[[#This Row],[Comercio De Moto Peças Irmãos Guarani Ltda]]</f>
        <v>0</v>
      </c>
      <c r="AG43" s="19">
        <f>Tabela4[[#This Row],[Mauricio Luis Lunardi]]</f>
        <v>0</v>
      </c>
      <c r="AH43" s="19">
        <f>Tabela4[[#This Row],[Rosa Maria Restle Radunz]]</f>
        <v>0</v>
      </c>
      <c r="AI43" s="19">
        <f>Tabela4[[#This Row],[Ivo Amaral De Oliveira]]</f>
        <v>0</v>
      </c>
      <c r="AJ43" s="19">
        <f>Tabela4[[#This Row],[Silvio Robert Lemos Avila]]</f>
        <v>0</v>
      </c>
      <c r="AK43" s="19">
        <f>Tabela4[[#This Row],[Eldo Rost]]</f>
        <v>0</v>
      </c>
      <c r="AL43" s="19">
        <f>SUM(Tabela4[[#This Row],[Padaria Avenida - 01]:[Padaria Avenida - 02]])</f>
        <v>0</v>
      </c>
      <c r="AM43" s="19">
        <f>Tabela4[[#This Row],[Cristiano Anshau]]</f>
        <v>0</v>
      </c>
      <c r="AN43" s="19">
        <f>Tabela4[[#This Row],[Luciana Claudete Meirelles Correa]]</f>
        <v>0</v>
      </c>
      <c r="AO43" s="19">
        <f>Tabela4[[#This Row],[Marcio Jose Siqueira]]</f>
        <v>0</v>
      </c>
      <c r="AP43" s="19">
        <f>Tabela4[[#This Row],[Marcos Rogerio Kessler]]</f>
        <v>0</v>
      </c>
      <c r="AQ43" s="19">
        <f>SUM(Tabela4[[#This Row],[AABB - 01]:[AABB - 02]])</f>
        <v>0</v>
      </c>
      <c r="AR43" s="19">
        <f>SUM(Tabela4[[#This Row],[Wanda Burkard - 01]:[Wanda Burkard - 02]])</f>
        <v>0</v>
      </c>
      <c r="AS43" s="19">
        <f>Tabela4[[#This Row],[Silvio Robert Lemos Avila Me]]</f>
        <v>0</v>
      </c>
      <c r="AT43" s="19">
        <f>Tabela4[[#This Row],[Carmelo]]</f>
        <v>0</v>
      </c>
      <c r="AU43" s="19">
        <f>Tabela4[[#This Row],[Antonio Dal Forno]]</f>
        <v>0</v>
      </c>
      <c r="AV43" s="19">
        <f>Tabela4[[#This Row],[Marisane Paulus]]</f>
        <v>0</v>
      </c>
      <c r="AW43" s="19">
        <f>Tabela4[[#This Row],[Segatto Ceretta Ltda]]</f>
        <v>0</v>
      </c>
      <c r="AX43" s="19">
        <f>SUM(Tabela4[[#This Row],[APAE - 01]:[APAE - 02]])</f>
        <v>0</v>
      </c>
      <c r="AY43" s="19">
        <f>Tabela4[[#This Row],[Cássio Burin]]</f>
        <v>0</v>
      </c>
      <c r="AZ43" s="19">
        <f>Tabela4[[#This Row],[Patrick Kristoschek Da Silva]]</f>
        <v>0</v>
      </c>
      <c r="BA43" s="19">
        <f>Tabela4[[#This Row],[Silvio Robert Ávila - (Valmir)]]</f>
        <v>0</v>
      </c>
      <c r="BB43" s="19">
        <f>Tabela4[[#This Row],[Zederson Jose Della Flora]]</f>
        <v>0</v>
      </c>
      <c r="BC43" s="19">
        <f>Tabela4[[#This Row],[Carlos Walmir Larsão Rolim]]</f>
        <v>0</v>
      </c>
      <c r="BD43" s="19">
        <f>Tabela4[[#This Row],[Danieli Missio]]</f>
        <v>0</v>
      </c>
      <c r="BE43" s="19">
        <f>Tabela4[[#This Row],[José Vasconcellos]]</f>
        <v>0</v>
      </c>
      <c r="BF43" s="19">
        <f>Tabela4[[#This Row],[Linho Lev Alimentos]]</f>
        <v>0</v>
      </c>
      <c r="BG43" s="19">
        <f>Tabela4[[#This Row],[Ernani Czapla]]</f>
        <v>0</v>
      </c>
      <c r="BH43" s="19">
        <f>Tabela4[[#This Row],[Valesca Da Luz]]</f>
        <v>0</v>
      </c>
      <c r="BI43" s="19">
        <f>Tabela4[[#This Row],[Olavo Mildner]]</f>
        <v>0</v>
      </c>
      <c r="BJ43" s="19">
        <f>Tabela4[[#This Row],[Dilnei Rohled]]</f>
        <v>0</v>
      </c>
      <c r="BK43" s="19">
        <f>Tabela4[[#This Row],[Shaiana Signorini]]</f>
        <v>0</v>
      </c>
      <c r="BL43" s="19">
        <f>Tabela4[[#This Row],[Fonse Atacado]]</f>
        <v>0</v>
      </c>
      <c r="BM43" s="19">
        <f>Tabela4[[#This Row],[Comercial de Alimentos]]</f>
        <v>0</v>
      </c>
      <c r="BN43" s="19">
        <f>Tabela4[[#This Row],[Ivone Kasburg Serralheria]]</f>
        <v>0</v>
      </c>
      <c r="BO43" s="19">
        <f>Tabela4[[#This Row],[Mercado Ceretta]]</f>
        <v>0</v>
      </c>
      <c r="BP43" s="19">
        <f>Tabela4[[#This Row],[Antonio Carlos Dos Santos Pereira]]</f>
        <v>0</v>
      </c>
      <c r="BQ43" s="19">
        <f>Tabela4[[#This Row],[Volnei Lemos Avila - Me]]</f>
        <v>0</v>
      </c>
      <c r="BR43" s="19">
        <f>Tabela4[[#This Row],[Silvana Meneghini]]</f>
        <v>0</v>
      </c>
      <c r="BS43" s="19">
        <f>Tabela4[[#This Row],[Eficaz Engenharia Ltda]]</f>
        <v>0</v>
      </c>
      <c r="BT43" s="19">
        <f>SUM(Tabela4[[#Headers],[Tania Regina Schmaltz - 01]:[Tania Regina Schmaltz - 02]])</f>
        <v>0</v>
      </c>
      <c r="BU43" s="19">
        <f>Tabela4[[#This Row],[Camila Ceretta Segatto]]</f>
        <v>0</v>
      </c>
      <c r="BV43" s="19">
        <f>Tabela4[[#This Row],[Vagner Ribas Dos Santos]]</f>
        <v>0</v>
      </c>
      <c r="BW43" s="19">
        <f>Tabela4[[#This Row],[Claudio Alfredo Konrat]]</f>
        <v>0</v>
      </c>
      <c r="BX43" s="19">
        <f>Tabela4[[#This Row],[Paulo Cesar da Rosa (Residencial)]]</f>
        <v>0</v>
      </c>
      <c r="BY43" s="19">
        <f>Tabela4[[#This Row],[Paulo Cesar da Rosa (Comercial)]]</f>
        <v>0</v>
      </c>
      <c r="BZ43" s="19">
        <f>Tabela4[[#This Row],[Geselda Schirmer (Fabiano)]]</f>
        <v>0</v>
      </c>
    </row>
    <row r="44" spans="1:78" s="19" customFormat="1" x14ac:dyDescent="0.25">
      <c r="A44" s="17">
        <v>44378</v>
      </c>
      <c r="B44" s="19">
        <f>SUM(Tabela4[[#This Row],[Marlon Colovini - 01]:[Marlon Colovini - 02]])</f>
        <v>0</v>
      </c>
      <c r="C44" s="19">
        <f>Tabela4[[#This Row],[Mara Barichello]]</f>
        <v>0</v>
      </c>
      <c r="D44" s="19">
        <f>Tabela4[[#This Row],[Jandira Dutra]]</f>
        <v>0</v>
      </c>
      <c r="E44" s="19">
        <f>Tabela4[[#This Row],[Luiz Fernando Kruger]]</f>
        <v>0</v>
      </c>
      <c r="F44" s="19">
        <f>SUM(Tabela4[[#This Row],[Paulo Bohn - 01]:[Paulo Bohn - 04]])</f>
        <v>0</v>
      </c>
      <c r="G44" s="19">
        <f>Tabela4[[#This Row],[Analia (Clodoaldo Entre-Ijuis)]]</f>
        <v>0</v>
      </c>
      <c r="H44" s="19">
        <f>Tabela4[[#This Row],[Biroh]]</f>
        <v>0</v>
      </c>
      <c r="I44" s="19">
        <f>Tabela4[[#This Row],[Gelson Posser]]</f>
        <v>0</v>
      </c>
      <c r="J44" s="19">
        <f>Tabela4[[#This Row],[Supermercado Caryone]]</f>
        <v>0</v>
      </c>
      <c r="K44" s="19">
        <f>Tabela4[[#This Row],[Ernani Minetto]]</f>
        <v>0</v>
      </c>
      <c r="L44" s="19">
        <f>Tabela4[[#This Row],[Jair Moscon]]</f>
        <v>0</v>
      </c>
      <c r="M44" s="19">
        <f>SUM(Tabela4[[#This Row],[Fabio Milke - 01]:[Fabio Milke - 02]])</f>
        <v>0</v>
      </c>
      <c r="N44" s="19">
        <f>Tabela4[[#This Row],[Piaia]]</f>
        <v>0</v>
      </c>
      <c r="O44" s="19">
        <f>Tabela4[[#This Row],[Osmar Veronese]]</f>
        <v>0</v>
      </c>
      <c r="P44" s="19">
        <f>Tabela4[[#This Row],[ José Luiz Moraes]]</f>
        <v>0</v>
      </c>
      <c r="Q44" s="19">
        <f>Tabela4[[#This Row],[Supermercado Cripy]]</f>
        <v>0</v>
      </c>
      <c r="R44" s="19">
        <f>Tabela4[[#This Row],[Gláucio Lipski (Giruá)]]</f>
        <v>0</v>
      </c>
      <c r="S44" s="19">
        <f>Tabela4[[#This Row],[Contri]]</f>
        <v>0</v>
      </c>
      <c r="T44" s="19">
        <f>Tabela4[[#This Row],[Cleci Rubi]]</f>
        <v>0</v>
      </c>
      <c r="U44" s="19">
        <f>Tabela4[[#This Row],[Betine Rost]]</f>
        <v>0</v>
      </c>
      <c r="V44" s="19">
        <f>SUM(Tabela4[[#This Row],[Robinson Fetter - 01]:[Robinson Fetter - 03]])</f>
        <v>0</v>
      </c>
      <c r="W44" s="19">
        <f>Tabela4[[#This Row],[Fabio De Moura]]</f>
        <v>0</v>
      </c>
      <c r="X44" s="19">
        <f>Tabela4[[#This Row],[Rochele Santos Moraes]]</f>
        <v>0</v>
      </c>
      <c r="Y44" s="19">
        <f>Tabela4[[#This Row],[Auto Posto Kairã]]</f>
        <v>0</v>
      </c>
      <c r="Z44" s="19">
        <f>Tabela4[[#This Row],[Erno Schiefelbain]]</f>
        <v>0</v>
      </c>
      <c r="AA44" s="19">
        <f>Tabela4[[#This Row],[José Paulo Backes]]</f>
        <v>0</v>
      </c>
      <c r="AB44" s="19">
        <f>Tabela4[[#This Row],[Gelso Tofolo]]</f>
        <v>0</v>
      </c>
      <c r="AC44" s="19">
        <f>Tabela4[[#This Row],[Diamantino]]</f>
        <v>0</v>
      </c>
      <c r="AD44" s="19">
        <f>Tabela4[[#This Row],[Mercado Bueno]]</f>
        <v>0</v>
      </c>
      <c r="AE44" s="19">
        <f>Tabela4[[#This Row],[Daniela Donadel Massalai]]</f>
        <v>0</v>
      </c>
      <c r="AF44" s="19">
        <f>Tabela4[[#This Row],[Comercio De Moto Peças Irmãos Guarani Ltda]]</f>
        <v>0</v>
      </c>
      <c r="AG44" s="19">
        <f>Tabela4[[#This Row],[Mauricio Luis Lunardi]]</f>
        <v>0</v>
      </c>
      <c r="AH44" s="19">
        <f>Tabela4[[#This Row],[Rosa Maria Restle Radunz]]</f>
        <v>0</v>
      </c>
      <c r="AI44" s="19">
        <f>Tabela4[[#This Row],[Ivo Amaral De Oliveira]]</f>
        <v>0</v>
      </c>
      <c r="AJ44" s="19">
        <f>Tabela4[[#This Row],[Silvio Robert Lemos Avila]]</f>
        <v>0</v>
      </c>
      <c r="AK44" s="19">
        <f>Tabela4[[#This Row],[Eldo Rost]]</f>
        <v>0</v>
      </c>
      <c r="AL44" s="19">
        <f>SUM(Tabela4[[#This Row],[Padaria Avenida - 01]:[Padaria Avenida - 02]])</f>
        <v>0</v>
      </c>
      <c r="AM44" s="19">
        <f>Tabela4[[#This Row],[Cristiano Anshau]]</f>
        <v>0</v>
      </c>
      <c r="AN44" s="19">
        <f>Tabela4[[#This Row],[Luciana Claudete Meirelles Correa]]</f>
        <v>0</v>
      </c>
      <c r="AO44" s="19">
        <f>Tabela4[[#This Row],[Marcio Jose Siqueira]]</f>
        <v>0</v>
      </c>
      <c r="AP44" s="19">
        <f>Tabela4[[#This Row],[Marcos Rogerio Kessler]]</f>
        <v>0</v>
      </c>
      <c r="AQ44" s="19">
        <f>SUM(Tabela4[[#This Row],[AABB - 01]:[AABB - 02]])</f>
        <v>0</v>
      </c>
      <c r="AR44" s="19">
        <f>SUM(Tabela4[[#This Row],[Wanda Burkard - 01]:[Wanda Burkard - 02]])</f>
        <v>0</v>
      </c>
      <c r="AS44" s="19">
        <f>Tabela4[[#This Row],[Silvio Robert Lemos Avila Me]]</f>
        <v>0</v>
      </c>
      <c r="AT44" s="19">
        <f>Tabela4[[#This Row],[Carmelo]]</f>
        <v>0</v>
      </c>
      <c r="AU44" s="19">
        <f>Tabela4[[#This Row],[Antonio Dal Forno]]</f>
        <v>0</v>
      </c>
      <c r="AV44" s="19">
        <f>Tabela4[[#This Row],[Marisane Paulus]]</f>
        <v>0</v>
      </c>
      <c r="AW44" s="19">
        <f>Tabela4[[#This Row],[Segatto Ceretta Ltda]]</f>
        <v>0</v>
      </c>
      <c r="AX44" s="19">
        <f>SUM(Tabela4[[#This Row],[APAE - 01]:[APAE - 02]])</f>
        <v>0</v>
      </c>
      <c r="AY44" s="19">
        <f>Tabela4[[#This Row],[Cássio Burin]]</f>
        <v>0</v>
      </c>
      <c r="AZ44" s="19">
        <f>Tabela4[[#This Row],[Patrick Kristoschek Da Silva]]</f>
        <v>0</v>
      </c>
      <c r="BA44" s="19">
        <f>Tabela4[[#This Row],[Silvio Robert Ávila - (Valmir)]]</f>
        <v>0</v>
      </c>
      <c r="BB44" s="19">
        <f>Tabela4[[#This Row],[Zederson Jose Della Flora]]</f>
        <v>0</v>
      </c>
      <c r="BC44" s="19">
        <f>Tabela4[[#This Row],[Carlos Walmir Larsão Rolim]]</f>
        <v>0</v>
      </c>
      <c r="BD44" s="19">
        <f>Tabela4[[#This Row],[Danieli Missio]]</f>
        <v>0</v>
      </c>
      <c r="BE44" s="19">
        <f>Tabela4[[#This Row],[José Vasconcellos]]</f>
        <v>0</v>
      </c>
      <c r="BF44" s="19">
        <f>Tabela4[[#This Row],[Linho Lev Alimentos]]</f>
        <v>0</v>
      </c>
      <c r="BG44" s="19">
        <f>Tabela4[[#This Row],[Ernani Czapla]]</f>
        <v>0</v>
      </c>
      <c r="BH44" s="19">
        <f>Tabela4[[#This Row],[Valesca Da Luz]]</f>
        <v>0</v>
      </c>
      <c r="BI44" s="19">
        <f>Tabela4[[#This Row],[Olavo Mildner]]</f>
        <v>0</v>
      </c>
      <c r="BJ44" s="19">
        <f>Tabela4[[#This Row],[Dilnei Rohled]]</f>
        <v>0</v>
      </c>
      <c r="BK44" s="19">
        <f>Tabela4[[#This Row],[Shaiana Signorini]]</f>
        <v>0</v>
      </c>
      <c r="BL44" s="19">
        <f>Tabela4[[#This Row],[Fonse Atacado]]</f>
        <v>0</v>
      </c>
      <c r="BM44" s="19">
        <f>Tabela4[[#This Row],[Comercial de Alimentos]]</f>
        <v>0</v>
      </c>
      <c r="BN44" s="19">
        <f>Tabela4[[#This Row],[Ivone Kasburg Serralheria]]</f>
        <v>0</v>
      </c>
      <c r="BO44" s="19">
        <f>Tabela4[[#This Row],[Mercado Ceretta]]</f>
        <v>0</v>
      </c>
      <c r="BP44" s="19">
        <f>Tabela4[[#This Row],[Antonio Carlos Dos Santos Pereira]]</f>
        <v>0</v>
      </c>
      <c r="BQ44" s="19">
        <f>Tabela4[[#This Row],[Volnei Lemos Avila - Me]]</f>
        <v>0</v>
      </c>
      <c r="BR44" s="19">
        <f>Tabela4[[#This Row],[Silvana Meneghini]]</f>
        <v>0</v>
      </c>
      <c r="BS44" s="19">
        <f>Tabela4[[#This Row],[Eficaz Engenharia Ltda]]</f>
        <v>0</v>
      </c>
      <c r="BT44" s="19">
        <f>SUM(Tabela4[[#Headers],[Tania Regina Schmaltz - 01]:[Tania Regina Schmaltz - 02]])</f>
        <v>0</v>
      </c>
      <c r="BU44" s="19">
        <f>Tabela4[[#This Row],[Camila Ceretta Segatto]]</f>
        <v>0</v>
      </c>
      <c r="BV44" s="19">
        <f>Tabela4[[#This Row],[Vagner Ribas Dos Santos]]</f>
        <v>0</v>
      </c>
      <c r="BW44" s="19">
        <f>Tabela4[[#This Row],[Claudio Alfredo Konrat]]</f>
        <v>0</v>
      </c>
      <c r="BX44" s="19">
        <f>Tabela4[[#This Row],[Paulo Cesar da Rosa (Residencial)]]</f>
        <v>0</v>
      </c>
      <c r="BY44" s="19">
        <f>Tabela4[[#This Row],[Paulo Cesar da Rosa (Comercial)]]</f>
        <v>0</v>
      </c>
      <c r="BZ44" s="19">
        <f>Tabela4[[#This Row],[Geselda Schirmer (Fabiano)]]</f>
        <v>0</v>
      </c>
    </row>
    <row r="45" spans="1:78" s="19" customFormat="1" x14ac:dyDescent="0.25">
      <c r="A45" s="17">
        <v>44409</v>
      </c>
      <c r="B45" s="19">
        <f>SUM(Tabela4[[#This Row],[Marlon Colovini - 01]:[Marlon Colovini - 02]])</f>
        <v>0</v>
      </c>
      <c r="C45" s="19">
        <f>Tabela4[[#This Row],[Mara Barichello]]</f>
        <v>0</v>
      </c>
      <c r="D45" s="19">
        <f>Tabela4[[#This Row],[Jandira Dutra]]</f>
        <v>0</v>
      </c>
      <c r="E45" s="19">
        <f>Tabela4[[#This Row],[Luiz Fernando Kruger]]</f>
        <v>0</v>
      </c>
      <c r="F45" s="19">
        <f>SUM(Tabela4[[#This Row],[Paulo Bohn - 01]:[Paulo Bohn - 04]])</f>
        <v>0</v>
      </c>
      <c r="G45" s="19">
        <f>Tabela4[[#This Row],[Analia (Clodoaldo Entre-Ijuis)]]</f>
        <v>0</v>
      </c>
      <c r="H45" s="19">
        <f>Tabela4[[#This Row],[Biroh]]</f>
        <v>0</v>
      </c>
      <c r="I45" s="19">
        <f>Tabela4[[#This Row],[Gelson Posser]]</f>
        <v>0</v>
      </c>
      <c r="J45" s="19">
        <f>Tabela4[[#This Row],[Supermercado Caryone]]</f>
        <v>0</v>
      </c>
      <c r="K45" s="19">
        <f>Tabela4[[#This Row],[Ernani Minetto]]</f>
        <v>0</v>
      </c>
      <c r="L45" s="19">
        <f>Tabela4[[#This Row],[Jair Moscon]]</f>
        <v>0</v>
      </c>
      <c r="M45" s="19">
        <f>SUM(Tabela4[[#This Row],[Fabio Milke - 01]:[Fabio Milke - 02]])</f>
        <v>0</v>
      </c>
      <c r="N45" s="19">
        <f>Tabela4[[#This Row],[Piaia]]</f>
        <v>0</v>
      </c>
      <c r="O45" s="19">
        <f>Tabela4[[#This Row],[Osmar Veronese]]</f>
        <v>0</v>
      </c>
      <c r="P45" s="19">
        <f>Tabela4[[#This Row],[ José Luiz Moraes]]</f>
        <v>0</v>
      </c>
      <c r="Q45" s="19">
        <f>Tabela4[[#This Row],[Supermercado Cripy]]</f>
        <v>0</v>
      </c>
      <c r="R45" s="19">
        <f>Tabela4[[#This Row],[Gláucio Lipski (Giruá)]]</f>
        <v>0</v>
      </c>
      <c r="S45" s="19">
        <f>Tabela4[[#This Row],[Contri]]</f>
        <v>0</v>
      </c>
      <c r="T45" s="19">
        <f>Tabela4[[#This Row],[Cleci Rubi]]</f>
        <v>0</v>
      </c>
      <c r="U45" s="19">
        <f>Tabela4[[#This Row],[Betine Rost]]</f>
        <v>0</v>
      </c>
      <c r="V45" s="19">
        <f>SUM(Tabela4[[#This Row],[Robinson Fetter - 01]:[Robinson Fetter - 03]])</f>
        <v>0</v>
      </c>
      <c r="W45" s="19">
        <f>Tabela4[[#This Row],[Fabio De Moura]]</f>
        <v>0</v>
      </c>
      <c r="X45" s="19">
        <f>Tabela4[[#This Row],[Rochele Santos Moraes]]</f>
        <v>0</v>
      </c>
      <c r="Y45" s="19">
        <f>Tabela4[[#This Row],[Auto Posto Kairã]]</f>
        <v>0</v>
      </c>
      <c r="Z45" s="19">
        <f>Tabela4[[#This Row],[Erno Schiefelbain]]</f>
        <v>0</v>
      </c>
      <c r="AA45" s="19">
        <f>Tabela4[[#This Row],[José Paulo Backes]]</f>
        <v>0</v>
      </c>
      <c r="AB45" s="19">
        <f>Tabela4[[#This Row],[Gelso Tofolo]]</f>
        <v>0</v>
      </c>
      <c r="AC45" s="19">
        <f>Tabela4[[#This Row],[Diamantino]]</f>
        <v>0</v>
      </c>
      <c r="AD45" s="19">
        <f>Tabela4[[#This Row],[Mercado Bueno]]</f>
        <v>0</v>
      </c>
      <c r="AE45" s="19">
        <f>Tabela4[[#This Row],[Daniela Donadel Massalai]]</f>
        <v>0</v>
      </c>
      <c r="AF45" s="19">
        <f>Tabela4[[#This Row],[Comercio De Moto Peças Irmãos Guarani Ltda]]</f>
        <v>0</v>
      </c>
      <c r="AG45" s="19">
        <f>Tabela4[[#This Row],[Mauricio Luis Lunardi]]</f>
        <v>0</v>
      </c>
      <c r="AH45" s="19">
        <f>Tabela4[[#This Row],[Rosa Maria Restle Radunz]]</f>
        <v>0</v>
      </c>
      <c r="AI45" s="19">
        <f>Tabela4[[#This Row],[Ivo Amaral De Oliveira]]</f>
        <v>0</v>
      </c>
      <c r="AJ45" s="19">
        <f>Tabela4[[#This Row],[Silvio Robert Lemos Avila]]</f>
        <v>0</v>
      </c>
      <c r="AK45" s="19">
        <f>Tabela4[[#This Row],[Eldo Rost]]</f>
        <v>0</v>
      </c>
      <c r="AL45" s="19">
        <f>SUM(Tabela4[[#This Row],[Padaria Avenida - 01]:[Padaria Avenida - 02]])</f>
        <v>0</v>
      </c>
      <c r="AM45" s="19">
        <f>Tabela4[[#This Row],[Cristiano Anshau]]</f>
        <v>0</v>
      </c>
      <c r="AN45" s="19">
        <f>Tabela4[[#This Row],[Luciana Claudete Meirelles Correa]]</f>
        <v>0</v>
      </c>
      <c r="AO45" s="19">
        <f>Tabela4[[#This Row],[Marcio Jose Siqueira]]</f>
        <v>0</v>
      </c>
      <c r="AP45" s="19">
        <f>Tabela4[[#This Row],[Marcos Rogerio Kessler]]</f>
        <v>0</v>
      </c>
      <c r="AQ45" s="19">
        <f>SUM(Tabela4[[#This Row],[AABB - 01]:[AABB - 02]])</f>
        <v>0</v>
      </c>
      <c r="AR45" s="19">
        <f>SUM(Tabela4[[#This Row],[Wanda Burkard - 01]:[Wanda Burkard - 02]])</f>
        <v>0</v>
      </c>
      <c r="AS45" s="19">
        <f>Tabela4[[#This Row],[Silvio Robert Lemos Avila Me]]</f>
        <v>0</v>
      </c>
      <c r="AT45" s="19">
        <f>Tabela4[[#This Row],[Carmelo]]</f>
        <v>0</v>
      </c>
      <c r="AU45" s="19">
        <f>Tabela4[[#This Row],[Antonio Dal Forno]]</f>
        <v>0</v>
      </c>
      <c r="AV45" s="19">
        <f>Tabela4[[#This Row],[Marisane Paulus]]</f>
        <v>0</v>
      </c>
      <c r="AW45" s="19">
        <f>Tabela4[[#This Row],[Segatto Ceretta Ltda]]</f>
        <v>0</v>
      </c>
      <c r="AX45" s="19">
        <f>SUM(Tabela4[[#This Row],[APAE - 01]:[APAE - 02]])</f>
        <v>0</v>
      </c>
      <c r="AY45" s="19">
        <f>Tabela4[[#This Row],[Cássio Burin]]</f>
        <v>0</v>
      </c>
      <c r="AZ45" s="19">
        <f>Tabela4[[#This Row],[Patrick Kristoschek Da Silva]]</f>
        <v>0</v>
      </c>
      <c r="BA45" s="19">
        <f>Tabela4[[#This Row],[Silvio Robert Ávila - (Valmir)]]</f>
        <v>0</v>
      </c>
      <c r="BB45" s="19">
        <f>Tabela4[[#This Row],[Zederson Jose Della Flora]]</f>
        <v>0</v>
      </c>
      <c r="BC45" s="19">
        <f>Tabela4[[#This Row],[Carlos Walmir Larsão Rolim]]</f>
        <v>0</v>
      </c>
      <c r="BD45" s="19">
        <f>Tabela4[[#This Row],[Danieli Missio]]</f>
        <v>0</v>
      </c>
      <c r="BE45" s="19">
        <f>Tabela4[[#This Row],[José Vasconcellos]]</f>
        <v>0</v>
      </c>
      <c r="BF45" s="19">
        <f>Tabela4[[#This Row],[Linho Lev Alimentos]]</f>
        <v>0</v>
      </c>
      <c r="BG45" s="19">
        <f>Tabela4[[#This Row],[Ernani Czapla]]</f>
        <v>0</v>
      </c>
      <c r="BH45" s="19">
        <f>Tabela4[[#This Row],[Valesca Da Luz]]</f>
        <v>0</v>
      </c>
      <c r="BI45" s="19">
        <f>Tabela4[[#This Row],[Olavo Mildner]]</f>
        <v>0</v>
      </c>
      <c r="BJ45" s="19">
        <f>Tabela4[[#This Row],[Dilnei Rohled]]</f>
        <v>0</v>
      </c>
      <c r="BK45" s="19">
        <f>Tabela4[[#This Row],[Shaiana Signorini]]</f>
        <v>0</v>
      </c>
      <c r="BL45" s="19">
        <f>Tabela4[[#This Row],[Fonse Atacado]]</f>
        <v>0</v>
      </c>
      <c r="BM45" s="19">
        <f>Tabela4[[#This Row],[Comercial de Alimentos]]</f>
        <v>0</v>
      </c>
      <c r="BN45" s="19">
        <f>Tabela4[[#This Row],[Ivone Kasburg Serralheria]]</f>
        <v>0</v>
      </c>
      <c r="BO45" s="19">
        <f>Tabela4[[#This Row],[Mercado Ceretta]]</f>
        <v>0</v>
      </c>
      <c r="BP45" s="19">
        <f>Tabela4[[#This Row],[Antonio Carlos Dos Santos Pereira]]</f>
        <v>0</v>
      </c>
      <c r="BQ45" s="19">
        <f>Tabela4[[#This Row],[Volnei Lemos Avila - Me]]</f>
        <v>0</v>
      </c>
      <c r="BR45" s="19">
        <f>Tabela4[[#This Row],[Silvana Meneghini]]</f>
        <v>0</v>
      </c>
      <c r="BS45" s="19">
        <f>Tabela4[[#This Row],[Eficaz Engenharia Ltda]]</f>
        <v>0</v>
      </c>
      <c r="BT45" s="19">
        <f>SUM(Tabela4[[#Headers],[Tania Regina Schmaltz - 01]:[Tania Regina Schmaltz - 02]])</f>
        <v>0</v>
      </c>
      <c r="BU45" s="19">
        <f>Tabela4[[#This Row],[Camila Ceretta Segatto]]</f>
        <v>0</v>
      </c>
      <c r="BV45" s="19">
        <f>Tabela4[[#This Row],[Vagner Ribas Dos Santos]]</f>
        <v>0</v>
      </c>
      <c r="BW45" s="19">
        <f>Tabela4[[#This Row],[Claudio Alfredo Konrat]]</f>
        <v>0</v>
      </c>
      <c r="BX45" s="19">
        <f>Tabela4[[#This Row],[Paulo Cesar da Rosa (Residencial)]]</f>
        <v>0</v>
      </c>
      <c r="BY45" s="19">
        <f>Tabela4[[#This Row],[Paulo Cesar da Rosa (Comercial)]]</f>
        <v>0</v>
      </c>
      <c r="BZ45" s="19">
        <f>Tabela4[[#This Row],[Geselda Schirmer (Fabiano)]]</f>
        <v>0</v>
      </c>
    </row>
    <row r="46" spans="1:78" s="19" customFormat="1" x14ac:dyDescent="0.25">
      <c r="A46" s="17">
        <v>44440</v>
      </c>
      <c r="B46" s="19">
        <f>SUM(Tabela4[[#This Row],[Marlon Colovini - 01]:[Marlon Colovini - 02]])</f>
        <v>0</v>
      </c>
      <c r="C46" s="19">
        <f>Tabela4[[#This Row],[Mara Barichello]]</f>
        <v>0</v>
      </c>
      <c r="D46" s="19">
        <f>Tabela4[[#This Row],[Jandira Dutra]]</f>
        <v>0</v>
      </c>
      <c r="E46" s="19">
        <f>Tabela4[[#This Row],[Luiz Fernando Kruger]]</f>
        <v>0</v>
      </c>
      <c r="F46" s="19">
        <f>SUM(Tabela4[[#This Row],[Paulo Bohn - 01]:[Paulo Bohn - 04]])</f>
        <v>0</v>
      </c>
      <c r="G46" s="19">
        <f>Tabela4[[#This Row],[Analia (Clodoaldo Entre-Ijuis)]]</f>
        <v>0</v>
      </c>
      <c r="H46" s="19">
        <f>Tabela4[[#This Row],[Biroh]]</f>
        <v>0</v>
      </c>
      <c r="I46" s="19">
        <f>Tabela4[[#This Row],[Gelson Posser]]</f>
        <v>0</v>
      </c>
      <c r="J46" s="19">
        <f>Tabela4[[#This Row],[Supermercado Caryone]]</f>
        <v>0</v>
      </c>
      <c r="K46" s="19">
        <f>Tabela4[[#This Row],[Ernani Minetto]]</f>
        <v>0</v>
      </c>
      <c r="L46" s="19">
        <f>Tabela4[[#This Row],[Jair Moscon]]</f>
        <v>0</v>
      </c>
      <c r="M46" s="19">
        <f>SUM(Tabela4[[#This Row],[Fabio Milke - 01]:[Fabio Milke - 02]])</f>
        <v>0</v>
      </c>
      <c r="N46" s="19">
        <f>Tabela4[[#This Row],[Piaia]]</f>
        <v>0</v>
      </c>
      <c r="O46" s="19">
        <f>Tabela4[[#This Row],[Osmar Veronese]]</f>
        <v>0</v>
      </c>
      <c r="P46" s="19">
        <f>Tabela4[[#This Row],[ José Luiz Moraes]]</f>
        <v>0</v>
      </c>
      <c r="Q46" s="19">
        <f>Tabela4[[#This Row],[Supermercado Cripy]]</f>
        <v>0</v>
      </c>
      <c r="R46" s="19">
        <f>Tabela4[[#This Row],[Gláucio Lipski (Giruá)]]</f>
        <v>0</v>
      </c>
      <c r="S46" s="19">
        <f>Tabela4[[#This Row],[Contri]]</f>
        <v>0</v>
      </c>
      <c r="T46" s="19">
        <f>Tabela4[[#This Row],[Cleci Rubi]]</f>
        <v>0</v>
      </c>
      <c r="U46" s="19">
        <f>Tabela4[[#This Row],[Betine Rost]]</f>
        <v>0</v>
      </c>
      <c r="V46" s="19">
        <f>SUM(Tabela4[[#This Row],[Robinson Fetter - 01]:[Robinson Fetter - 03]])</f>
        <v>0</v>
      </c>
      <c r="W46" s="19">
        <f>Tabela4[[#This Row],[Fabio De Moura]]</f>
        <v>0</v>
      </c>
      <c r="X46" s="19">
        <f>Tabela4[[#This Row],[Rochele Santos Moraes]]</f>
        <v>0</v>
      </c>
      <c r="Y46" s="19">
        <f>Tabela4[[#This Row],[Auto Posto Kairã]]</f>
        <v>0</v>
      </c>
      <c r="Z46" s="19">
        <f>Tabela4[[#This Row],[Erno Schiefelbain]]</f>
        <v>0</v>
      </c>
      <c r="AA46" s="19">
        <f>Tabela4[[#This Row],[José Paulo Backes]]</f>
        <v>0</v>
      </c>
      <c r="AB46" s="19">
        <f>Tabela4[[#This Row],[Gelso Tofolo]]</f>
        <v>0</v>
      </c>
      <c r="AC46" s="19">
        <f>Tabela4[[#This Row],[Diamantino]]</f>
        <v>0</v>
      </c>
      <c r="AD46" s="19">
        <f>Tabela4[[#This Row],[Mercado Bueno]]</f>
        <v>0</v>
      </c>
      <c r="AE46" s="19">
        <f>Tabela4[[#This Row],[Daniela Donadel Massalai]]</f>
        <v>0</v>
      </c>
      <c r="AF46" s="19">
        <f>Tabela4[[#This Row],[Comercio De Moto Peças Irmãos Guarani Ltda]]</f>
        <v>0</v>
      </c>
      <c r="AG46" s="19">
        <f>Tabela4[[#This Row],[Mauricio Luis Lunardi]]</f>
        <v>0</v>
      </c>
      <c r="AH46" s="19">
        <f>Tabela4[[#This Row],[Rosa Maria Restle Radunz]]</f>
        <v>0</v>
      </c>
      <c r="AI46" s="19">
        <f>Tabela4[[#This Row],[Ivo Amaral De Oliveira]]</f>
        <v>0</v>
      </c>
      <c r="AJ46" s="19">
        <f>Tabela4[[#This Row],[Silvio Robert Lemos Avila]]</f>
        <v>0</v>
      </c>
      <c r="AK46" s="19">
        <f>Tabela4[[#This Row],[Eldo Rost]]</f>
        <v>0</v>
      </c>
      <c r="AL46" s="19">
        <f>SUM(Tabela4[[#This Row],[Padaria Avenida - 01]:[Padaria Avenida - 02]])</f>
        <v>0</v>
      </c>
      <c r="AM46" s="19">
        <f>Tabela4[[#This Row],[Cristiano Anshau]]</f>
        <v>0</v>
      </c>
      <c r="AN46" s="19">
        <f>Tabela4[[#This Row],[Luciana Claudete Meirelles Correa]]</f>
        <v>0</v>
      </c>
      <c r="AO46" s="19">
        <f>Tabela4[[#This Row],[Marcio Jose Siqueira]]</f>
        <v>0</v>
      </c>
      <c r="AP46" s="19">
        <f>Tabela4[[#This Row],[Marcos Rogerio Kessler]]</f>
        <v>0</v>
      </c>
      <c r="AQ46" s="19">
        <f>SUM(Tabela4[[#This Row],[AABB - 01]:[AABB - 02]])</f>
        <v>0</v>
      </c>
      <c r="AR46" s="19">
        <f>SUM(Tabela4[[#This Row],[Wanda Burkard - 01]:[Wanda Burkard - 02]])</f>
        <v>0</v>
      </c>
      <c r="AS46" s="19">
        <f>Tabela4[[#This Row],[Silvio Robert Lemos Avila Me]]</f>
        <v>0</v>
      </c>
      <c r="AT46" s="19">
        <f>Tabela4[[#This Row],[Carmelo]]</f>
        <v>0</v>
      </c>
      <c r="AU46" s="19">
        <f>Tabela4[[#This Row],[Antonio Dal Forno]]</f>
        <v>0</v>
      </c>
      <c r="AV46" s="19">
        <f>Tabela4[[#This Row],[Marisane Paulus]]</f>
        <v>0</v>
      </c>
      <c r="AW46" s="19">
        <f>Tabela4[[#This Row],[Segatto Ceretta Ltda]]</f>
        <v>0</v>
      </c>
      <c r="AX46" s="19">
        <f>SUM(Tabela4[[#This Row],[APAE - 01]:[APAE - 02]])</f>
        <v>0</v>
      </c>
      <c r="AY46" s="19">
        <f>Tabela4[[#This Row],[Cássio Burin]]</f>
        <v>0</v>
      </c>
      <c r="AZ46" s="19">
        <f>Tabela4[[#This Row],[Patrick Kristoschek Da Silva]]</f>
        <v>0</v>
      </c>
      <c r="BA46" s="19">
        <f>Tabela4[[#This Row],[Silvio Robert Ávila - (Valmir)]]</f>
        <v>0</v>
      </c>
      <c r="BB46" s="19">
        <f>Tabela4[[#This Row],[Zederson Jose Della Flora]]</f>
        <v>0</v>
      </c>
      <c r="BC46" s="19">
        <f>Tabela4[[#This Row],[Carlos Walmir Larsão Rolim]]</f>
        <v>0</v>
      </c>
      <c r="BD46" s="19">
        <f>Tabela4[[#This Row],[Danieli Missio]]</f>
        <v>0</v>
      </c>
      <c r="BE46" s="19">
        <f>Tabela4[[#This Row],[José Vasconcellos]]</f>
        <v>0</v>
      </c>
      <c r="BF46" s="19">
        <f>Tabela4[[#This Row],[Linho Lev Alimentos]]</f>
        <v>0</v>
      </c>
      <c r="BG46" s="19">
        <f>Tabela4[[#This Row],[Ernani Czapla]]</f>
        <v>0</v>
      </c>
      <c r="BH46" s="19">
        <f>Tabela4[[#This Row],[Valesca Da Luz]]</f>
        <v>0</v>
      </c>
      <c r="BI46" s="19">
        <f>Tabela4[[#This Row],[Olavo Mildner]]</f>
        <v>0</v>
      </c>
      <c r="BJ46" s="19">
        <f>Tabela4[[#This Row],[Dilnei Rohled]]</f>
        <v>0</v>
      </c>
      <c r="BK46" s="19">
        <f>Tabela4[[#This Row],[Shaiana Signorini]]</f>
        <v>0</v>
      </c>
      <c r="BL46" s="19">
        <f>Tabela4[[#This Row],[Fonse Atacado]]</f>
        <v>0</v>
      </c>
      <c r="BM46" s="19">
        <f>Tabela4[[#This Row],[Comercial de Alimentos]]</f>
        <v>0</v>
      </c>
      <c r="BN46" s="19">
        <f>Tabela4[[#This Row],[Ivone Kasburg Serralheria]]</f>
        <v>0</v>
      </c>
      <c r="BO46" s="19">
        <f>Tabela4[[#This Row],[Mercado Ceretta]]</f>
        <v>0</v>
      </c>
      <c r="BP46" s="19">
        <f>Tabela4[[#This Row],[Antonio Carlos Dos Santos Pereira]]</f>
        <v>0</v>
      </c>
      <c r="BQ46" s="19">
        <f>Tabela4[[#This Row],[Volnei Lemos Avila - Me]]</f>
        <v>0</v>
      </c>
      <c r="BR46" s="19">
        <f>Tabela4[[#This Row],[Silvana Meneghini]]</f>
        <v>0</v>
      </c>
      <c r="BS46" s="19">
        <f>Tabela4[[#This Row],[Eficaz Engenharia Ltda]]</f>
        <v>0</v>
      </c>
      <c r="BT46" s="19">
        <f>SUM(Tabela4[[#Headers],[Tania Regina Schmaltz - 01]:[Tania Regina Schmaltz - 02]])</f>
        <v>0</v>
      </c>
      <c r="BU46" s="19">
        <f>Tabela4[[#This Row],[Camila Ceretta Segatto]]</f>
        <v>0</v>
      </c>
      <c r="BV46" s="19">
        <f>Tabela4[[#This Row],[Vagner Ribas Dos Santos]]</f>
        <v>0</v>
      </c>
      <c r="BW46" s="19">
        <f>Tabela4[[#This Row],[Claudio Alfredo Konrat]]</f>
        <v>0</v>
      </c>
      <c r="BX46" s="19">
        <f>Tabela4[[#This Row],[Paulo Cesar da Rosa (Residencial)]]</f>
        <v>0</v>
      </c>
      <c r="BY46" s="19">
        <f>Tabela4[[#This Row],[Paulo Cesar da Rosa (Comercial)]]</f>
        <v>0</v>
      </c>
      <c r="BZ46" s="19">
        <f>Tabela4[[#This Row],[Geselda Schirmer (Fabiano)]]</f>
        <v>0</v>
      </c>
    </row>
    <row r="47" spans="1:78" s="19" customFormat="1" x14ac:dyDescent="0.25">
      <c r="A47" s="17">
        <v>44470</v>
      </c>
      <c r="B47" s="19">
        <f>SUM(Tabela4[[#This Row],[Marlon Colovini - 01]:[Marlon Colovini - 02]])</f>
        <v>0</v>
      </c>
      <c r="C47" s="19">
        <f>Tabela4[[#This Row],[Mara Barichello]]</f>
        <v>0</v>
      </c>
      <c r="D47" s="19">
        <f>Tabela4[[#This Row],[Jandira Dutra]]</f>
        <v>0</v>
      </c>
      <c r="E47" s="19">
        <f>Tabela4[[#This Row],[Luiz Fernando Kruger]]</f>
        <v>0</v>
      </c>
      <c r="F47" s="19">
        <f>SUM(Tabela4[[#This Row],[Paulo Bohn - 01]:[Paulo Bohn - 04]])</f>
        <v>0</v>
      </c>
      <c r="G47" s="19">
        <f>Tabela4[[#This Row],[Analia (Clodoaldo Entre-Ijuis)]]</f>
        <v>0</v>
      </c>
      <c r="H47" s="19">
        <f>Tabela4[[#This Row],[Biroh]]</f>
        <v>0</v>
      </c>
      <c r="I47" s="19">
        <f>Tabela4[[#This Row],[Gelson Posser]]</f>
        <v>0</v>
      </c>
      <c r="J47" s="19">
        <f>Tabela4[[#This Row],[Supermercado Caryone]]</f>
        <v>0</v>
      </c>
      <c r="K47" s="19">
        <f>Tabela4[[#This Row],[Ernani Minetto]]</f>
        <v>0</v>
      </c>
      <c r="L47" s="19">
        <f>Tabela4[[#This Row],[Jair Moscon]]</f>
        <v>0</v>
      </c>
      <c r="M47" s="19">
        <f>SUM(Tabela4[[#This Row],[Fabio Milke - 01]:[Fabio Milke - 02]])</f>
        <v>0</v>
      </c>
      <c r="N47" s="19">
        <f>Tabela4[[#This Row],[Piaia]]</f>
        <v>0</v>
      </c>
      <c r="O47" s="19">
        <f>Tabela4[[#This Row],[Osmar Veronese]]</f>
        <v>0</v>
      </c>
      <c r="P47" s="19">
        <f>Tabela4[[#This Row],[ José Luiz Moraes]]</f>
        <v>0</v>
      </c>
      <c r="Q47" s="19">
        <f>Tabela4[[#This Row],[Supermercado Cripy]]</f>
        <v>0</v>
      </c>
      <c r="R47" s="19">
        <f>Tabela4[[#This Row],[Gláucio Lipski (Giruá)]]</f>
        <v>0</v>
      </c>
      <c r="S47" s="19">
        <f>Tabela4[[#This Row],[Contri]]</f>
        <v>0</v>
      </c>
      <c r="T47" s="19">
        <f>Tabela4[[#This Row],[Cleci Rubi]]</f>
        <v>0</v>
      </c>
      <c r="U47" s="19">
        <f>Tabela4[[#This Row],[Betine Rost]]</f>
        <v>0</v>
      </c>
      <c r="V47" s="19">
        <f>SUM(Tabela4[[#This Row],[Robinson Fetter - 01]:[Robinson Fetter - 03]])</f>
        <v>0</v>
      </c>
      <c r="W47" s="19">
        <f>Tabela4[[#This Row],[Fabio De Moura]]</f>
        <v>0</v>
      </c>
      <c r="X47" s="19">
        <f>Tabela4[[#This Row],[Rochele Santos Moraes]]</f>
        <v>0</v>
      </c>
      <c r="Y47" s="19">
        <f>Tabela4[[#This Row],[Auto Posto Kairã]]</f>
        <v>0</v>
      </c>
      <c r="Z47" s="19">
        <f>Tabela4[[#This Row],[Erno Schiefelbain]]</f>
        <v>0</v>
      </c>
      <c r="AA47" s="19">
        <f>Tabela4[[#This Row],[José Paulo Backes]]</f>
        <v>0</v>
      </c>
      <c r="AB47" s="19">
        <f>Tabela4[[#This Row],[Gelso Tofolo]]</f>
        <v>0</v>
      </c>
      <c r="AC47" s="19">
        <f>Tabela4[[#This Row],[Diamantino]]</f>
        <v>0</v>
      </c>
      <c r="AD47" s="19">
        <f>Tabela4[[#This Row],[Mercado Bueno]]</f>
        <v>0</v>
      </c>
      <c r="AE47" s="19">
        <f>Tabela4[[#This Row],[Daniela Donadel Massalai]]</f>
        <v>0</v>
      </c>
      <c r="AF47" s="19">
        <f>Tabela4[[#This Row],[Comercio De Moto Peças Irmãos Guarani Ltda]]</f>
        <v>0</v>
      </c>
      <c r="AG47" s="19">
        <f>Tabela4[[#This Row],[Mauricio Luis Lunardi]]</f>
        <v>0</v>
      </c>
      <c r="AH47" s="19">
        <f>Tabela4[[#This Row],[Rosa Maria Restle Radunz]]</f>
        <v>0</v>
      </c>
      <c r="AI47" s="19">
        <f>Tabela4[[#This Row],[Ivo Amaral De Oliveira]]</f>
        <v>0</v>
      </c>
      <c r="AJ47" s="19">
        <f>Tabela4[[#This Row],[Silvio Robert Lemos Avila]]</f>
        <v>0</v>
      </c>
      <c r="AK47" s="19">
        <f>Tabela4[[#This Row],[Eldo Rost]]</f>
        <v>0</v>
      </c>
      <c r="AL47" s="19">
        <f>SUM(Tabela4[[#This Row],[Padaria Avenida - 01]:[Padaria Avenida - 02]])</f>
        <v>0</v>
      </c>
      <c r="AM47" s="19">
        <f>Tabela4[[#This Row],[Cristiano Anshau]]</f>
        <v>0</v>
      </c>
      <c r="AN47" s="19">
        <f>Tabela4[[#This Row],[Luciana Claudete Meirelles Correa]]</f>
        <v>0</v>
      </c>
      <c r="AO47" s="19">
        <f>Tabela4[[#This Row],[Marcio Jose Siqueira]]</f>
        <v>0</v>
      </c>
      <c r="AP47" s="19">
        <f>Tabela4[[#This Row],[Marcos Rogerio Kessler]]</f>
        <v>0</v>
      </c>
      <c r="AQ47" s="19">
        <f>SUM(Tabela4[[#This Row],[AABB - 01]:[AABB - 02]])</f>
        <v>0</v>
      </c>
      <c r="AR47" s="19">
        <f>SUM(Tabela4[[#This Row],[Wanda Burkard - 01]:[Wanda Burkard - 02]])</f>
        <v>0</v>
      </c>
      <c r="AS47" s="19">
        <f>Tabela4[[#This Row],[Silvio Robert Lemos Avila Me]]</f>
        <v>0</v>
      </c>
      <c r="AT47" s="19">
        <f>Tabela4[[#This Row],[Carmelo]]</f>
        <v>0</v>
      </c>
      <c r="AU47" s="19">
        <f>Tabela4[[#This Row],[Antonio Dal Forno]]</f>
        <v>0</v>
      </c>
      <c r="AV47" s="19">
        <f>Tabela4[[#This Row],[Marisane Paulus]]</f>
        <v>0</v>
      </c>
      <c r="AW47" s="19">
        <f>Tabela4[[#This Row],[Segatto Ceretta Ltda]]</f>
        <v>0</v>
      </c>
      <c r="AX47" s="19">
        <f>SUM(Tabela4[[#This Row],[APAE - 01]:[APAE - 02]])</f>
        <v>0</v>
      </c>
      <c r="AY47" s="19">
        <f>Tabela4[[#This Row],[Cássio Burin]]</f>
        <v>0</v>
      </c>
      <c r="AZ47" s="19">
        <f>Tabela4[[#This Row],[Patrick Kristoschek Da Silva]]</f>
        <v>0</v>
      </c>
      <c r="BA47" s="19">
        <f>Tabela4[[#This Row],[Silvio Robert Ávila - (Valmir)]]</f>
        <v>0</v>
      </c>
      <c r="BB47" s="19">
        <f>Tabela4[[#This Row],[Zederson Jose Della Flora]]</f>
        <v>0</v>
      </c>
      <c r="BC47" s="19">
        <f>Tabela4[[#This Row],[Carlos Walmir Larsão Rolim]]</f>
        <v>0</v>
      </c>
      <c r="BD47" s="19">
        <f>Tabela4[[#This Row],[Danieli Missio]]</f>
        <v>0</v>
      </c>
      <c r="BE47" s="19">
        <f>Tabela4[[#This Row],[José Vasconcellos]]</f>
        <v>0</v>
      </c>
      <c r="BF47" s="19">
        <f>Tabela4[[#This Row],[Linho Lev Alimentos]]</f>
        <v>0</v>
      </c>
      <c r="BG47" s="19">
        <f>Tabela4[[#This Row],[Ernani Czapla]]</f>
        <v>0</v>
      </c>
      <c r="BH47" s="19">
        <f>Tabela4[[#This Row],[Valesca Da Luz]]</f>
        <v>0</v>
      </c>
      <c r="BI47" s="19">
        <f>Tabela4[[#This Row],[Olavo Mildner]]</f>
        <v>0</v>
      </c>
      <c r="BJ47" s="19">
        <f>Tabela4[[#This Row],[Dilnei Rohled]]</f>
        <v>0</v>
      </c>
      <c r="BK47" s="19">
        <f>Tabela4[[#This Row],[Shaiana Signorini]]</f>
        <v>0</v>
      </c>
      <c r="BL47" s="19">
        <f>Tabela4[[#This Row],[Fonse Atacado]]</f>
        <v>0</v>
      </c>
      <c r="BM47" s="19">
        <f>Tabela4[[#This Row],[Comercial de Alimentos]]</f>
        <v>0</v>
      </c>
      <c r="BN47" s="19">
        <f>Tabela4[[#This Row],[Ivone Kasburg Serralheria]]</f>
        <v>0</v>
      </c>
      <c r="BO47" s="19">
        <f>Tabela4[[#This Row],[Mercado Ceretta]]</f>
        <v>0</v>
      </c>
      <c r="BP47" s="19">
        <f>Tabela4[[#This Row],[Antonio Carlos Dos Santos Pereira]]</f>
        <v>0</v>
      </c>
      <c r="BQ47" s="19">
        <f>Tabela4[[#This Row],[Volnei Lemos Avila - Me]]</f>
        <v>0</v>
      </c>
      <c r="BR47" s="19">
        <f>Tabela4[[#This Row],[Silvana Meneghini]]</f>
        <v>0</v>
      </c>
      <c r="BS47" s="19">
        <f>Tabela4[[#This Row],[Eficaz Engenharia Ltda]]</f>
        <v>0</v>
      </c>
      <c r="BT47" s="19">
        <f>SUM(Tabela4[[#Headers],[Tania Regina Schmaltz - 01]:[Tania Regina Schmaltz - 02]])</f>
        <v>0</v>
      </c>
      <c r="BU47" s="19">
        <f>Tabela4[[#This Row],[Camila Ceretta Segatto]]</f>
        <v>0</v>
      </c>
      <c r="BV47" s="19">
        <f>Tabela4[[#This Row],[Vagner Ribas Dos Santos]]</f>
        <v>0</v>
      </c>
      <c r="BW47" s="19">
        <f>Tabela4[[#This Row],[Claudio Alfredo Konrat]]</f>
        <v>0</v>
      </c>
      <c r="BX47" s="19">
        <f>Tabela4[[#This Row],[Paulo Cesar da Rosa (Residencial)]]</f>
        <v>0</v>
      </c>
      <c r="BY47" s="19">
        <f>Tabela4[[#This Row],[Paulo Cesar da Rosa (Comercial)]]</f>
        <v>0</v>
      </c>
      <c r="BZ47" s="19">
        <f>Tabela4[[#This Row],[Geselda Schirmer (Fabiano)]]</f>
        <v>0</v>
      </c>
    </row>
    <row r="48" spans="1:78" s="19" customFormat="1" x14ac:dyDescent="0.25">
      <c r="A48" s="17">
        <v>44501</v>
      </c>
      <c r="B48" s="19">
        <f>SUM(Tabela4[[#This Row],[Marlon Colovini - 01]:[Marlon Colovini - 02]])</f>
        <v>0</v>
      </c>
      <c r="C48" s="19">
        <f>Tabela4[[#This Row],[Mara Barichello]]</f>
        <v>0</v>
      </c>
      <c r="D48" s="19">
        <f>Tabela4[[#This Row],[Jandira Dutra]]</f>
        <v>0</v>
      </c>
      <c r="E48" s="19">
        <f>Tabela4[[#This Row],[Luiz Fernando Kruger]]</f>
        <v>0</v>
      </c>
      <c r="F48" s="19">
        <f>SUM(Tabela4[[#This Row],[Paulo Bohn - 01]:[Paulo Bohn - 04]])</f>
        <v>0</v>
      </c>
      <c r="G48" s="19">
        <f>Tabela4[[#This Row],[Analia (Clodoaldo Entre-Ijuis)]]</f>
        <v>0</v>
      </c>
      <c r="H48" s="19">
        <f>Tabela4[[#This Row],[Biroh]]</f>
        <v>0</v>
      </c>
      <c r="I48" s="19">
        <f>Tabela4[[#This Row],[Gelson Posser]]</f>
        <v>0</v>
      </c>
      <c r="J48" s="19">
        <f>Tabela4[[#This Row],[Supermercado Caryone]]</f>
        <v>0</v>
      </c>
      <c r="K48" s="19">
        <f>Tabela4[[#This Row],[Ernani Minetto]]</f>
        <v>0</v>
      </c>
      <c r="L48" s="19">
        <f>Tabela4[[#This Row],[Jair Moscon]]</f>
        <v>0</v>
      </c>
      <c r="M48" s="19">
        <f>SUM(Tabela4[[#This Row],[Fabio Milke - 01]:[Fabio Milke - 02]])</f>
        <v>0</v>
      </c>
      <c r="N48" s="19">
        <f>Tabela4[[#This Row],[Piaia]]</f>
        <v>0</v>
      </c>
      <c r="O48" s="19">
        <f>Tabela4[[#This Row],[Osmar Veronese]]</f>
        <v>0</v>
      </c>
      <c r="P48" s="19">
        <f>Tabela4[[#This Row],[ José Luiz Moraes]]</f>
        <v>0</v>
      </c>
      <c r="Q48" s="19">
        <f>Tabela4[[#This Row],[Supermercado Cripy]]</f>
        <v>0</v>
      </c>
      <c r="R48" s="19">
        <f>Tabela4[[#This Row],[Gláucio Lipski (Giruá)]]</f>
        <v>0</v>
      </c>
      <c r="S48" s="19">
        <f>Tabela4[[#This Row],[Contri]]</f>
        <v>0</v>
      </c>
      <c r="T48" s="19">
        <f>Tabela4[[#This Row],[Cleci Rubi]]</f>
        <v>0</v>
      </c>
      <c r="U48" s="19">
        <f>Tabela4[[#This Row],[Betine Rost]]</f>
        <v>0</v>
      </c>
      <c r="V48" s="19">
        <f>SUM(Tabela4[[#This Row],[Robinson Fetter - 01]:[Robinson Fetter - 03]])</f>
        <v>0</v>
      </c>
      <c r="W48" s="19">
        <f>Tabela4[[#This Row],[Fabio De Moura]]</f>
        <v>0</v>
      </c>
      <c r="X48" s="19">
        <f>Tabela4[[#This Row],[Rochele Santos Moraes]]</f>
        <v>0</v>
      </c>
      <c r="Y48" s="19">
        <f>Tabela4[[#This Row],[Auto Posto Kairã]]</f>
        <v>0</v>
      </c>
      <c r="Z48" s="19">
        <f>Tabela4[[#This Row],[Erno Schiefelbain]]</f>
        <v>0</v>
      </c>
      <c r="AA48" s="19">
        <f>Tabela4[[#This Row],[José Paulo Backes]]</f>
        <v>0</v>
      </c>
      <c r="AB48" s="19">
        <f>Tabela4[[#This Row],[Gelso Tofolo]]</f>
        <v>0</v>
      </c>
      <c r="AC48" s="19">
        <f>Tabela4[[#This Row],[Diamantino]]</f>
        <v>0</v>
      </c>
      <c r="AD48" s="19">
        <f>Tabela4[[#This Row],[Mercado Bueno]]</f>
        <v>0</v>
      </c>
      <c r="AE48" s="19">
        <f>Tabela4[[#This Row],[Daniela Donadel Massalai]]</f>
        <v>0</v>
      </c>
      <c r="AF48" s="19">
        <f>Tabela4[[#This Row],[Comercio De Moto Peças Irmãos Guarani Ltda]]</f>
        <v>0</v>
      </c>
      <c r="AG48" s="19">
        <f>Tabela4[[#This Row],[Mauricio Luis Lunardi]]</f>
        <v>0</v>
      </c>
      <c r="AH48" s="19">
        <f>Tabela4[[#This Row],[Rosa Maria Restle Radunz]]</f>
        <v>0</v>
      </c>
      <c r="AI48" s="19">
        <f>Tabela4[[#This Row],[Ivo Amaral De Oliveira]]</f>
        <v>0</v>
      </c>
      <c r="AJ48" s="19">
        <f>Tabela4[[#This Row],[Silvio Robert Lemos Avila]]</f>
        <v>0</v>
      </c>
      <c r="AK48" s="19">
        <f>Tabela4[[#This Row],[Eldo Rost]]</f>
        <v>0</v>
      </c>
      <c r="AL48" s="19">
        <f>SUM(Tabela4[[#This Row],[Padaria Avenida - 01]:[Padaria Avenida - 02]])</f>
        <v>0</v>
      </c>
      <c r="AM48" s="19">
        <f>Tabela4[[#This Row],[Cristiano Anshau]]</f>
        <v>0</v>
      </c>
      <c r="AN48" s="19">
        <f>Tabela4[[#This Row],[Luciana Claudete Meirelles Correa]]</f>
        <v>0</v>
      </c>
      <c r="AO48" s="19">
        <f>Tabela4[[#This Row],[Marcio Jose Siqueira]]</f>
        <v>0</v>
      </c>
      <c r="AP48" s="19">
        <f>Tabela4[[#This Row],[Marcos Rogerio Kessler]]</f>
        <v>0</v>
      </c>
      <c r="AQ48" s="19">
        <f>SUM(Tabela4[[#This Row],[AABB - 01]:[AABB - 02]])</f>
        <v>0</v>
      </c>
      <c r="AR48" s="19">
        <f>SUM(Tabela4[[#This Row],[Wanda Burkard - 01]:[Wanda Burkard - 02]])</f>
        <v>0</v>
      </c>
      <c r="AS48" s="19">
        <f>Tabela4[[#This Row],[Silvio Robert Lemos Avila Me]]</f>
        <v>0</v>
      </c>
      <c r="AT48" s="19">
        <f>Tabela4[[#This Row],[Carmelo]]</f>
        <v>0</v>
      </c>
      <c r="AU48" s="19">
        <f>Tabela4[[#This Row],[Antonio Dal Forno]]</f>
        <v>0</v>
      </c>
      <c r="AV48" s="19">
        <f>Tabela4[[#This Row],[Marisane Paulus]]</f>
        <v>0</v>
      </c>
      <c r="AW48" s="19">
        <f>Tabela4[[#This Row],[Segatto Ceretta Ltda]]</f>
        <v>0</v>
      </c>
      <c r="AX48" s="19">
        <f>SUM(Tabela4[[#This Row],[APAE - 01]:[APAE - 02]])</f>
        <v>0</v>
      </c>
      <c r="AY48" s="19">
        <f>Tabela4[[#This Row],[Cássio Burin]]</f>
        <v>0</v>
      </c>
      <c r="AZ48" s="19">
        <f>Tabela4[[#This Row],[Patrick Kristoschek Da Silva]]</f>
        <v>0</v>
      </c>
      <c r="BA48" s="19">
        <f>Tabela4[[#This Row],[Silvio Robert Ávila - (Valmir)]]</f>
        <v>0</v>
      </c>
      <c r="BB48" s="19">
        <f>Tabela4[[#This Row],[Zederson Jose Della Flora]]</f>
        <v>0</v>
      </c>
      <c r="BC48" s="19">
        <f>Tabela4[[#This Row],[Carlos Walmir Larsão Rolim]]</f>
        <v>0</v>
      </c>
      <c r="BD48" s="19">
        <f>Tabela4[[#This Row],[Danieli Missio]]</f>
        <v>0</v>
      </c>
      <c r="BE48" s="19">
        <f>Tabela4[[#This Row],[José Vasconcellos]]</f>
        <v>0</v>
      </c>
      <c r="BF48" s="19">
        <f>Tabela4[[#This Row],[Linho Lev Alimentos]]</f>
        <v>0</v>
      </c>
      <c r="BG48" s="19">
        <f>Tabela4[[#This Row],[Ernani Czapla]]</f>
        <v>0</v>
      </c>
      <c r="BH48" s="19">
        <f>Tabela4[[#This Row],[Valesca Da Luz]]</f>
        <v>0</v>
      </c>
      <c r="BI48" s="19">
        <f>Tabela4[[#This Row],[Olavo Mildner]]</f>
        <v>0</v>
      </c>
      <c r="BJ48" s="19">
        <f>Tabela4[[#This Row],[Dilnei Rohled]]</f>
        <v>0</v>
      </c>
      <c r="BK48" s="19">
        <f>Tabela4[[#This Row],[Shaiana Signorini]]</f>
        <v>0</v>
      </c>
      <c r="BL48" s="19">
        <f>Tabela4[[#This Row],[Fonse Atacado]]</f>
        <v>0</v>
      </c>
      <c r="BM48" s="19">
        <f>Tabela4[[#This Row],[Comercial de Alimentos]]</f>
        <v>0</v>
      </c>
      <c r="BN48" s="19">
        <f>Tabela4[[#This Row],[Ivone Kasburg Serralheria]]</f>
        <v>0</v>
      </c>
      <c r="BO48" s="19">
        <f>Tabela4[[#This Row],[Mercado Ceretta]]</f>
        <v>0</v>
      </c>
      <c r="BP48" s="19">
        <f>Tabela4[[#This Row],[Antonio Carlos Dos Santos Pereira]]</f>
        <v>0</v>
      </c>
      <c r="BQ48" s="19">
        <f>Tabela4[[#This Row],[Volnei Lemos Avila - Me]]</f>
        <v>0</v>
      </c>
      <c r="BR48" s="19">
        <f>Tabela4[[#This Row],[Silvana Meneghini]]</f>
        <v>0</v>
      </c>
      <c r="BS48" s="19">
        <f>Tabela4[[#This Row],[Eficaz Engenharia Ltda]]</f>
        <v>0</v>
      </c>
      <c r="BT48" s="19">
        <f>SUM(Tabela4[[#Headers],[Tania Regina Schmaltz - 01]:[Tania Regina Schmaltz - 02]])</f>
        <v>0</v>
      </c>
      <c r="BU48" s="19">
        <f>Tabela4[[#This Row],[Camila Ceretta Segatto]]</f>
        <v>0</v>
      </c>
      <c r="BV48" s="19">
        <f>Tabela4[[#This Row],[Vagner Ribas Dos Santos]]</f>
        <v>0</v>
      </c>
      <c r="BW48" s="19">
        <f>Tabela4[[#This Row],[Claudio Alfredo Konrat]]</f>
        <v>0</v>
      </c>
      <c r="BX48" s="19">
        <f>Tabela4[[#This Row],[Paulo Cesar da Rosa (Residencial)]]</f>
        <v>0</v>
      </c>
      <c r="BY48" s="19">
        <f>Tabela4[[#This Row],[Paulo Cesar da Rosa (Comercial)]]</f>
        <v>0</v>
      </c>
      <c r="BZ48" s="19">
        <f>Tabela4[[#This Row],[Geselda Schirmer (Fabiano)]]</f>
        <v>0</v>
      </c>
    </row>
    <row r="49" spans="1:78" s="19" customFormat="1" x14ac:dyDescent="0.25">
      <c r="A49" s="17">
        <v>44531</v>
      </c>
      <c r="B49" s="19">
        <f>SUM(Tabela4[[#This Row],[Marlon Colovini - 01]:[Marlon Colovini - 02]])</f>
        <v>0</v>
      </c>
      <c r="C49" s="19">
        <f>Tabela4[[#This Row],[Mara Barichello]]</f>
        <v>0</v>
      </c>
      <c r="D49" s="19">
        <f>Tabela4[[#This Row],[Jandira Dutra]]</f>
        <v>0</v>
      </c>
      <c r="E49" s="19">
        <f>Tabela4[[#This Row],[Luiz Fernando Kruger]]</f>
        <v>0</v>
      </c>
      <c r="F49" s="19">
        <f>SUM(Tabela4[[#This Row],[Paulo Bohn - 01]:[Paulo Bohn - 04]])</f>
        <v>0</v>
      </c>
      <c r="G49" s="19">
        <f>Tabela4[[#This Row],[Analia (Clodoaldo Entre-Ijuis)]]</f>
        <v>0</v>
      </c>
      <c r="H49" s="19">
        <f>Tabela4[[#This Row],[Biroh]]</f>
        <v>0</v>
      </c>
      <c r="I49" s="19">
        <f>Tabela4[[#This Row],[Gelson Posser]]</f>
        <v>0</v>
      </c>
      <c r="J49" s="19">
        <f>Tabela4[[#This Row],[Supermercado Caryone]]</f>
        <v>0</v>
      </c>
      <c r="K49" s="19">
        <f>Tabela4[[#This Row],[Ernani Minetto]]</f>
        <v>0</v>
      </c>
      <c r="L49" s="19">
        <f>Tabela4[[#This Row],[Jair Moscon]]</f>
        <v>0</v>
      </c>
      <c r="M49" s="19">
        <f>SUM(Tabela4[[#This Row],[Fabio Milke - 01]:[Fabio Milke - 02]])</f>
        <v>0</v>
      </c>
      <c r="N49" s="19">
        <f>Tabela4[[#This Row],[Piaia]]</f>
        <v>0</v>
      </c>
      <c r="O49" s="19">
        <f>Tabela4[[#This Row],[Osmar Veronese]]</f>
        <v>0</v>
      </c>
      <c r="P49" s="19">
        <f>Tabela4[[#This Row],[ José Luiz Moraes]]</f>
        <v>0</v>
      </c>
      <c r="Q49" s="19">
        <f>Tabela4[[#This Row],[Supermercado Cripy]]</f>
        <v>0</v>
      </c>
      <c r="R49" s="19">
        <f>Tabela4[[#This Row],[Gláucio Lipski (Giruá)]]</f>
        <v>0</v>
      </c>
      <c r="S49" s="19">
        <f>Tabela4[[#This Row],[Contri]]</f>
        <v>0</v>
      </c>
      <c r="T49" s="19">
        <f>Tabela4[[#This Row],[Cleci Rubi]]</f>
        <v>0</v>
      </c>
      <c r="U49" s="19">
        <f>Tabela4[[#This Row],[Betine Rost]]</f>
        <v>0</v>
      </c>
      <c r="V49" s="19">
        <f>SUM(Tabela4[[#This Row],[Robinson Fetter - 01]:[Robinson Fetter - 03]])</f>
        <v>0</v>
      </c>
      <c r="W49" s="19">
        <f>Tabela4[[#This Row],[Fabio De Moura]]</f>
        <v>0</v>
      </c>
      <c r="X49" s="19">
        <f>Tabela4[[#This Row],[Rochele Santos Moraes]]</f>
        <v>0</v>
      </c>
      <c r="Y49" s="19">
        <f>Tabela4[[#This Row],[Auto Posto Kairã]]</f>
        <v>0</v>
      </c>
      <c r="Z49" s="19">
        <f>Tabela4[[#This Row],[Erno Schiefelbain]]</f>
        <v>0</v>
      </c>
      <c r="AA49" s="19">
        <f>Tabela4[[#This Row],[José Paulo Backes]]</f>
        <v>0</v>
      </c>
      <c r="AB49" s="19">
        <f>Tabela4[[#This Row],[Gelso Tofolo]]</f>
        <v>0</v>
      </c>
      <c r="AC49" s="19">
        <f>Tabela4[[#This Row],[Diamantino]]</f>
        <v>0</v>
      </c>
      <c r="AD49" s="19">
        <f>Tabela4[[#This Row],[Mercado Bueno]]</f>
        <v>0</v>
      </c>
      <c r="AE49" s="19">
        <f>Tabela4[[#This Row],[Daniela Donadel Massalai]]</f>
        <v>0</v>
      </c>
      <c r="AF49" s="19">
        <f>Tabela4[[#This Row],[Comercio De Moto Peças Irmãos Guarani Ltda]]</f>
        <v>0</v>
      </c>
      <c r="AG49" s="19">
        <f>Tabela4[[#This Row],[Mauricio Luis Lunardi]]</f>
        <v>0</v>
      </c>
      <c r="AH49" s="19">
        <f>Tabela4[[#This Row],[Rosa Maria Restle Radunz]]</f>
        <v>0</v>
      </c>
      <c r="AI49" s="19">
        <f>Tabela4[[#This Row],[Ivo Amaral De Oliveira]]</f>
        <v>0</v>
      </c>
      <c r="AJ49" s="19">
        <f>Tabela4[[#This Row],[Silvio Robert Lemos Avila]]</f>
        <v>0</v>
      </c>
      <c r="AK49" s="19">
        <f>Tabela4[[#This Row],[Eldo Rost]]</f>
        <v>0</v>
      </c>
      <c r="AL49" s="19">
        <f>SUM(Tabela4[[#This Row],[Padaria Avenida - 01]:[Padaria Avenida - 02]])</f>
        <v>0</v>
      </c>
      <c r="AM49" s="19">
        <f>Tabela4[[#This Row],[Cristiano Anshau]]</f>
        <v>0</v>
      </c>
      <c r="AN49" s="19">
        <f>Tabela4[[#This Row],[Luciana Claudete Meirelles Correa]]</f>
        <v>0</v>
      </c>
      <c r="AO49" s="19">
        <f>Tabela4[[#This Row],[Marcio Jose Siqueira]]</f>
        <v>0</v>
      </c>
      <c r="AP49" s="19">
        <f>Tabela4[[#This Row],[Marcos Rogerio Kessler]]</f>
        <v>0</v>
      </c>
      <c r="AQ49" s="19">
        <f>SUM(Tabela4[[#This Row],[AABB - 01]:[AABB - 02]])</f>
        <v>0</v>
      </c>
      <c r="AR49" s="19">
        <f>SUM(Tabela4[[#This Row],[Wanda Burkard - 01]:[Wanda Burkard - 02]])</f>
        <v>0</v>
      </c>
      <c r="AS49" s="19">
        <f>Tabela4[[#This Row],[Silvio Robert Lemos Avila Me]]</f>
        <v>0</v>
      </c>
      <c r="AT49" s="19">
        <f>Tabela4[[#This Row],[Carmelo]]</f>
        <v>0</v>
      </c>
      <c r="AU49" s="19">
        <f>Tabela4[[#This Row],[Antonio Dal Forno]]</f>
        <v>0</v>
      </c>
      <c r="AV49" s="19">
        <f>Tabela4[[#This Row],[Marisane Paulus]]</f>
        <v>0</v>
      </c>
      <c r="AW49" s="19">
        <f>Tabela4[[#This Row],[Segatto Ceretta Ltda]]</f>
        <v>0</v>
      </c>
      <c r="AX49" s="19">
        <f>SUM(Tabela4[[#This Row],[APAE - 01]:[APAE - 02]])</f>
        <v>0</v>
      </c>
      <c r="AY49" s="19">
        <f>Tabela4[[#This Row],[Cássio Burin]]</f>
        <v>0</v>
      </c>
      <c r="AZ49" s="19">
        <f>Tabela4[[#This Row],[Patrick Kristoschek Da Silva]]</f>
        <v>0</v>
      </c>
      <c r="BA49" s="19">
        <f>Tabela4[[#This Row],[Silvio Robert Ávila - (Valmir)]]</f>
        <v>0</v>
      </c>
      <c r="BB49" s="19">
        <f>Tabela4[[#This Row],[Zederson Jose Della Flora]]</f>
        <v>0</v>
      </c>
      <c r="BC49" s="19">
        <f>Tabela4[[#This Row],[Carlos Walmir Larsão Rolim]]</f>
        <v>0</v>
      </c>
      <c r="BD49" s="19">
        <f>Tabela4[[#This Row],[Danieli Missio]]</f>
        <v>0</v>
      </c>
      <c r="BE49" s="19">
        <f>Tabela4[[#This Row],[José Vasconcellos]]</f>
        <v>0</v>
      </c>
      <c r="BF49" s="19">
        <f>Tabela4[[#This Row],[Linho Lev Alimentos]]</f>
        <v>0</v>
      </c>
      <c r="BG49" s="19">
        <f>Tabela4[[#This Row],[Ernani Czapla]]</f>
        <v>0</v>
      </c>
      <c r="BH49" s="19">
        <f>Tabela4[[#This Row],[Valesca Da Luz]]</f>
        <v>0</v>
      </c>
      <c r="BI49" s="19">
        <f>Tabela4[[#This Row],[Olavo Mildner]]</f>
        <v>0</v>
      </c>
      <c r="BJ49" s="19">
        <f>Tabela4[[#This Row],[Dilnei Rohled]]</f>
        <v>0</v>
      </c>
      <c r="BK49" s="19">
        <f>Tabela4[[#This Row],[Shaiana Signorini]]</f>
        <v>0</v>
      </c>
      <c r="BL49" s="19">
        <f>Tabela4[[#This Row],[Fonse Atacado]]</f>
        <v>0</v>
      </c>
      <c r="BM49" s="19">
        <f>Tabela4[[#This Row],[Comercial de Alimentos]]</f>
        <v>0</v>
      </c>
      <c r="BN49" s="19">
        <f>Tabela4[[#This Row],[Ivone Kasburg Serralheria]]</f>
        <v>0</v>
      </c>
      <c r="BO49" s="19">
        <f>Tabela4[[#This Row],[Mercado Ceretta]]</f>
        <v>0</v>
      </c>
      <c r="BP49" s="19">
        <f>Tabela4[[#This Row],[Antonio Carlos Dos Santos Pereira]]</f>
        <v>0</v>
      </c>
      <c r="BQ49" s="19">
        <f>Tabela4[[#This Row],[Volnei Lemos Avila - Me]]</f>
        <v>0</v>
      </c>
      <c r="BR49" s="19">
        <f>Tabela4[[#This Row],[Silvana Meneghini]]</f>
        <v>0</v>
      </c>
      <c r="BS49" s="19">
        <f>Tabela4[[#This Row],[Eficaz Engenharia Ltda]]</f>
        <v>0</v>
      </c>
      <c r="BT49" s="19">
        <f>SUM(Tabela4[[#Headers],[Tania Regina Schmaltz - 01]:[Tania Regina Schmaltz - 02]])</f>
        <v>0</v>
      </c>
      <c r="BU49" s="19">
        <f>Tabela4[[#This Row],[Camila Ceretta Segatto]]</f>
        <v>0</v>
      </c>
      <c r="BV49" s="19">
        <f>Tabela4[[#This Row],[Vagner Ribas Dos Santos]]</f>
        <v>0</v>
      </c>
      <c r="BW49" s="19">
        <f>Tabela4[[#This Row],[Claudio Alfredo Konrat]]</f>
        <v>0</v>
      </c>
      <c r="BX49" s="19">
        <f>Tabela4[[#This Row],[Paulo Cesar da Rosa (Residencial)]]</f>
        <v>0</v>
      </c>
      <c r="BY49" s="19">
        <f>Tabela4[[#This Row],[Paulo Cesar da Rosa (Comercial)]]</f>
        <v>0</v>
      </c>
      <c r="BZ49" s="19">
        <f>Tabela4[[#This Row],[Geselda Schirmer (Fabiano)]]</f>
        <v>0</v>
      </c>
    </row>
    <row r="50" spans="1:78" s="19" customFormat="1" x14ac:dyDescent="0.25">
      <c r="A50" s="17">
        <v>44562</v>
      </c>
      <c r="B50" s="19">
        <f>SUM(Tabela4[[#This Row],[Marlon Colovini - 01]:[Marlon Colovini - 02]])</f>
        <v>0</v>
      </c>
      <c r="C50" s="19">
        <f>Tabela4[[#This Row],[Mara Barichello]]</f>
        <v>0</v>
      </c>
      <c r="D50" s="19">
        <f>Tabela4[[#This Row],[Jandira Dutra]]</f>
        <v>0</v>
      </c>
      <c r="E50" s="19">
        <f>Tabela4[[#This Row],[Luiz Fernando Kruger]]</f>
        <v>0</v>
      </c>
      <c r="F50" s="19">
        <f>SUM(Tabela4[[#This Row],[Paulo Bohn - 01]:[Paulo Bohn - 04]])</f>
        <v>0</v>
      </c>
      <c r="G50" s="19">
        <f>Tabela4[[#This Row],[Analia (Clodoaldo Entre-Ijuis)]]</f>
        <v>0</v>
      </c>
      <c r="H50" s="19">
        <f>Tabela4[[#This Row],[Biroh]]</f>
        <v>0</v>
      </c>
      <c r="I50" s="19">
        <f>Tabela4[[#This Row],[Gelson Posser]]</f>
        <v>0</v>
      </c>
      <c r="J50" s="19">
        <f>Tabela4[[#This Row],[Supermercado Caryone]]</f>
        <v>0</v>
      </c>
      <c r="K50" s="19">
        <f>Tabela4[[#This Row],[Ernani Minetto]]</f>
        <v>0</v>
      </c>
      <c r="L50" s="19">
        <f>Tabela4[[#This Row],[Jair Moscon]]</f>
        <v>0</v>
      </c>
      <c r="M50" s="19">
        <f>SUM(Tabela4[[#This Row],[Fabio Milke - 01]:[Fabio Milke - 02]])</f>
        <v>0</v>
      </c>
      <c r="N50" s="19">
        <f>Tabela4[[#This Row],[Piaia]]</f>
        <v>0</v>
      </c>
      <c r="O50" s="19">
        <f>Tabela4[[#This Row],[Osmar Veronese]]</f>
        <v>0</v>
      </c>
      <c r="P50" s="19">
        <f>Tabela4[[#This Row],[ José Luiz Moraes]]</f>
        <v>0</v>
      </c>
      <c r="Q50" s="19">
        <f>Tabela4[[#This Row],[Supermercado Cripy]]</f>
        <v>0</v>
      </c>
      <c r="R50" s="19">
        <f>Tabela4[[#This Row],[Gláucio Lipski (Giruá)]]</f>
        <v>0</v>
      </c>
      <c r="S50" s="19">
        <f>Tabela4[[#This Row],[Contri]]</f>
        <v>0</v>
      </c>
      <c r="T50" s="19">
        <f>Tabela4[[#This Row],[Cleci Rubi]]</f>
        <v>0</v>
      </c>
      <c r="U50" s="19">
        <f>Tabela4[[#This Row],[Betine Rost]]</f>
        <v>0</v>
      </c>
      <c r="V50" s="19">
        <f>SUM(Tabela4[[#This Row],[Robinson Fetter - 01]:[Robinson Fetter - 03]])</f>
        <v>0</v>
      </c>
      <c r="W50" s="19">
        <f>Tabela4[[#This Row],[Fabio De Moura]]</f>
        <v>0</v>
      </c>
      <c r="X50" s="19">
        <f>Tabela4[[#This Row],[Rochele Santos Moraes]]</f>
        <v>0</v>
      </c>
      <c r="Y50" s="19">
        <f>Tabela4[[#This Row],[Auto Posto Kairã]]</f>
        <v>0</v>
      </c>
      <c r="Z50" s="19">
        <f>Tabela4[[#This Row],[Erno Schiefelbain]]</f>
        <v>0</v>
      </c>
      <c r="AA50" s="19">
        <f>Tabela4[[#This Row],[José Paulo Backes]]</f>
        <v>0</v>
      </c>
      <c r="AB50" s="19">
        <f>Tabela4[[#This Row],[Gelso Tofolo]]</f>
        <v>0</v>
      </c>
      <c r="AC50" s="19">
        <f>Tabela4[[#This Row],[Diamantino]]</f>
        <v>0</v>
      </c>
      <c r="AD50" s="19">
        <f>Tabela4[[#This Row],[Mercado Bueno]]</f>
        <v>0</v>
      </c>
      <c r="AE50" s="19">
        <f>Tabela4[[#This Row],[Daniela Donadel Massalai]]</f>
        <v>0</v>
      </c>
      <c r="AF50" s="19">
        <f>Tabela4[[#This Row],[Comercio De Moto Peças Irmãos Guarani Ltda]]</f>
        <v>0</v>
      </c>
      <c r="AG50" s="19">
        <f>Tabela4[[#This Row],[Mauricio Luis Lunardi]]</f>
        <v>0</v>
      </c>
      <c r="AH50" s="19">
        <f>Tabela4[[#This Row],[Rosa Maria Restle Radunz]]</f>
        <v>0</v>
      </c>
      <c r="AI50" s="19">
        <f>Tabela4[[#This Row],[Ivo Amaral De Oliveira]]</f>
        <v>0</v>
      </c>
      <c r="AJ50" s="19">
        <f>Tabela4[[#This Row],[Silvio Robert Lemos Avila]]</f>
        <v>0</v>
      </c>
      <c r="AK50" s="19">
        <f>Tabela4[[#This Row],[Eldo Rost]]</f>
        <v>0</v>
      </c>
      <c r="AL50" s="19">
        <f>SUM(Tabela4[[#This Row],[Padaria Avenida - 01]:[Padaria Avenida - 02]])</f>
        <v>0</v>
      </c>
      <c r="AM50" s="19">
        <f>Tabela4[[#This Row],[Cristiano Anshau]]</f>
        <v>0</v>
      </c>
      <c r="AN50" s="19">
        <f>Tabela4[[#This Row],[Luciana Claudete Meirelles Correa]]</f>
        <v>0</v>
      </c>
      <c r="AO50" s="19">
        <f>Tabela4[[#This Row],[Marcio Jose Siqueira]]</f>
        <v>0</v>
      </c>
      <c r="AP50" s="19">
        <f>Tabela4[[#This Row],[Marcos Rogerio Kessler]]</f>
        <v>0</v>
      </c>
      <c r="AQ50" s="19">
        <f>SUM(Tabela4[[#This Row],[AABB - 01]:[AABB - 02]])</f>
        <v>0</v>
      </c>
      <c r="AR50" s="19">
        <f>SUM(Tabela4[[#This Row],[Wanda Burkard - 01]:[Wanda Burkard - 02]])</f>
        <v>0</v>
      </c>
      <c r="AS50" s="19">
        <f>Tabela4[[#This Row],[Silvio Robert Lemos Avila Me]]</f>
        <v>0</v>
      </c>
      <c r="AT50" s="19">
        <f>Tabela4[[#This Row],[Carmelo]]</f>
        <v>0</v>
      </c>
      <c r="AU50" s="19">
        <f>Tabela4[[#This Row],[Antonio Dal Forno]]</f>
        <v>0</v>
      </c>
      <c r="AV50" s="19">
        <f>Tabela4[[#This Row],[Marisane Paulus]]</f>
        <v>0</v>
      </c>
      <c r="AW50" s="19">
        <f>Tabela4[[#This Row],[Segatto Ceretta Ltda]]</f>
        <v>0</v>
      </c>
      <c r="AX50" s="19">
        <f>SUM(Tabela4[[#This Row],[APAE - 01]:[APAE - 02]])</f>
        <v>0</v>
      </c>
      <c r="AY50" s="19">
        <f>Tabela4[[#This Row],[Cássio Burin]]</f>
        <v>0</v>
      </c>
      <c r="AZ50" s="19">
        <f>Tabela4[[#This Row],[Patrick Kristoschek Da Silva]]</f>
        <v>0</v>
      </c>
      <c r="BA50" s="19">
        <f>Tabela4[[#This Row],[Silvio Robert Ávila - (Valmir)]]</f>
        <v>0</v>
      </c>
      <c r="BB50" s="19">
        <f>Tabela4[[#This Row],[Zederson Jose Della Flora]]</f>
        <v>0</v>
      </c>
      <c r="BC50" s="19">
        <f>Tabela4[[#This Row],[Carlos Walmir Larsão Rolim]]</f>
        <v>0</v>
      </c>
      <c r="BD50" s="19">
        <f>Tabela4[[#This Row],[Danieli Missio]]</f>
        <v>0</v>
      </c>
      <c r="BE50" s="19">
        <f>Tabela4[[#This Row],[José Vasconcellos]]</f>
        <v>0</v>
      </c>
      <c r="BF50" s="19">
        <f>Tabela4[[#This Row],[Linho Lev Alimentos]]</f>
        <v>0</v>
      </c>
      <c r="BG50" s="19">
        <f>Tabela4[[#This Row],[Ernani Czapla]]</f>
        <v>0</v>
      </c>
      <c r="BH50" s="19">
        <f>Tabela4[[#This Row],[Valesca Da Luz]]</f>
        <v>0</v>
      </c>
      <c r="BI50" s="19">
        <f>Tabela4[[#This Row],[Olavo Mildner]]</f>
        <v>0</v>
      </c>
      <c r="BJ50" s="19">
        <f>Tabela4[[#This Row],[Dilnei Rohled]]</f>
        <v>0</v>
      </c>
      <c r="BK50" s="19">
        <f>Tabela4[[#This Row],[Shaiana Signorini]]</f>
        <v>0</v>
      </c>
      <c r="BL50" s="19">
        <f>Tabela4[[#This Row],[Fonse Atacado]]</f>
        <v>0</v>
      </c>
      <c r="BM50" s="19">
        <f>Tabela4[[#This Row],[Comercial de Alimentos]]</f>
        <v>0</v>
      </c>
      <c r="BN50" s="19">
        <f>Tabela4[[#This Row],[Ivone Kasburg Serralheria]]</f>
        <v>0</v>
      </c>
      <c r="BO50" s="19">
        <f>Tabela4[[#This Row],[Mercado Ceretta]]</f>
        <v>0</v>
      </c>
      <c r="BP50" s="19">
        <f>Tabela4[[#This Row],[Antonio Carlos Dos Santos Pereira]]</f>
        <v>0</v>
      </c>
      <c r="BQ50" s="19">
        <f>Tabela4[[#This Row],[Volnei Lemos Avila - Me]]</f>
        <v>0</v>
      </c>
      <c r="BR50" s="19">
        <f>Tabela4[[#This Row],[Silvana Meneghini]]</f>
        <v>0</v>
      </c>
      <c r="BS50" s="19">
        <f>Tabela4[[#This Row],[Eficaz Engenharia Ltda]]</f>
        <v>0</v>
      </c>
      <c r="BT50" s="19">
        <f>SUM(Tabela4[[#Headers],[Tania Regina Schmaltz - 01]:[Tania Regina Schmaltz - 02]])</f>
        <v>0</v>
      </c>
      <c r="BU50" s="19">
        <f>Tabela4[[#This Row],[Camila Ceretta Segatto]]</f>
        <v>0</v>
      </c>
      <c r="BV50" s="19">
        <f>Tabela4[[#This Row],[Vagner Ribas Dos Santos]]</f>
        <v>0</v>
      </c>
      <c r="BW50" s="19">
        <f>Tabela4[[#This Row],[Claudio Alfredo Konrat]]</f>
        <v>0</v>
      </c>
      <c r="BX50" s="19">
        <f>Tabela4[[#This Row],[Paulo Cesar da Rosa (Residencial)]]</f>
        <v>0</v>
      </c>
      <c r="BY50" s="19">
        <f>Tabela4[[#This Row],[Paulo Cesar da Rosa (Comercial)]]</f>
        <v>0</v>
      </c>
      <c r="BZ50" s="19">
        <f>Tabela4[[#This Row],[Geselda Schirmer (Fabiano)]]</f>
        <v>0</v>
      </c>
    </row>
    <row r="51" spans="1:78" s="19" customFormat="1" x14ac:dyDescent="0.25">
      <c r="A51" s="17">
        <v>44593</v>
      </c>
      <c r="B51" s="19">
        <f>SUM(Tabela4[[#This Row],[Marlon Colovini - 01]:[Marlon Colovini - 02]])</f>
        <v>0</v>
      </c>
      <c r="C51" s="19">
        <f>Tabela4[[#This Row],[Mara Barichello]]</f>
        <v>0</v>
      </c>
      <c r="D51" s="19">
        <f>Tabela4[[#This Row],[Jandira Dutra]]</f>
        <v>0</v>
      </c>
      <c r="E51" s="19">
        <f>Tabela4[[#This Row],[Luiz Fernando Kruger]]</f>
        <v>0</v>
      </c>
      <c r="F51" s="19">
        <f>SUM(Tabela4[[#This Row],[Paulo Bohn - 01]:[Paulo Bohn - 04]])</f>
        <v>0</v>
      </c>
      <c r="G51" s="19">
        <f>Tabela4[[#This Row],[Analia (Clodoaldo Entre-Ijuis)]]</f>
        <v>0</v>
      </c>
      <c r="H51" s="19">
        <f>Tabela4[[#This Row],[Biroh]]</f>
        <v>0</v>
      </c>
      <c r="I51" s="19">
        <f>Tabela4[[#This Row],[Gelson Posser]]</f>
        <v>0</v>
      </c>
      <c r="J51" s="19">
        <f>Tabela4[[#This Row],[Supermercado Caryone]]</f>
        <v>0</v>
      </c>
      <c r="K51" s="19">
        <f>Tabela4[[#This Row],[Ernani Minetto]]</f>
        <v>0</v>
      </c>
      <c r="L51" s="19">
        <f>Tabela4[[#This Row],[Jair Moscon]]</f>
        <v>0</v>
      </c>
      <c r="M51" s="19">
        <f>SUM(Tabela4[[#This Row],[Fabio Milke - 01]:[Fabio Milke - 02]])</f>
        <v>0</v>
      </c>
      <c r="N51" s="19">
        <f>Tabela4[[#This Row],[Piaia]]</f>
        <v>0</v>
      </c>
      <c r="O51" s="19">
        <f>Tabela4[[#This Row],[Osmar Veronese]]</f>
        <v>0</v>
      </c>
      <c r="P51" s="19">
        <f>Tabela4[[#This Row],[ José Luiz Moraes]]</f>
        <v>0</v>
      </c>
      <c r="Q51" s="19">
        <f>Tabela4[[#This Row],[Supermercado Cripy]]</f>
        <v>0</v>
      </c>
      <c r="R51" s="19">
        <f>Tabela4[[#This Row],[Gláucio Lipski (Giruá)]]</f>
        <v>0</v>
      </c>
      <c r="S51" s="19">
        <f>Tabela4[[#This Row],[Contri]]</f>
        <v>0</v>
      </c>
      <c r="T51" s="19">
        <f>Tabela4[[#This Row],[Cleci Rubi]]</f>
        <v>0</v>
      </c>
      <c r="U51" s="19">
        <f>Tabela4[[#This Row],[Betine Rost]]</f>
        <v>0</v>
      </c>
      <c r="V51" s="19">
        <f>SUM(Tabela4[[#This Row],[Robinson Fetter - 01]:[Robinson Fetter - 03]])</f>
        <v>0</v>
      </c>
      <c r="W51" s="19">
        <f>Tabela4[[#This Row],[Fabio De Moura]]</f>
        <v>0</v>
      </c>
      <c r="X51" s="19">
        <f>Tabela4[[#This Row],[Rochele Santos Moraes]]</f>
        <v>0</v>
      </c>
      <c r="Y51" s="19">
        <f>Tabela4[[#This Row],[Auto Posto Kairã]]</f>
        <v>0</v>
      </c>
      <c r="Z51" s="19">
        <f>Tabela4[[#This Row],[Erno Schiefelbain]]</f>
        <v>0</v>
      </c>
      <c r="AA51" s="19">
        <f>Tabela4[[#This Row],[José Paulo Backes]]</f>
        <v>0</v>
      </c>
      <c r="AB51" s="19">
        <f>Tabela4[[#This Row],[Gelso Tofolo]]</f>
        <v>0</v>
      </c>
      <c r="AC51" s="19">
        <f>Tabela4[[#This Row],[Diamantino]]</f>
        <v>0</v>
      </c>
      <c r="AD51" s="19">
        <f>Tabela4[[#This Row],[Mercado Bueno]]</f>
        <v>0</v>
      </c>
      <c r="AE51" s="19">
        <f>Tabela4[[#This Row],[Daniela Donadel Massalai]]</f>
        <v>0</v>
      </c>
      <c r="AF51" s="19">
        <f>Tabela4[[#This Row],[Comercio De Moto Peças Irmãos Guarani Ltda]]</f>
        <v>0</v>
      </c>
      <c r="AG51" s="19">
        <f>Tabela4[[#This Row],[Mauricio Luis Lunardi]]</f>
        <v>0</v>
      </c>
      <c r="AH51" s="19">
        <f>Tabela4[[#This Row],[Rosa Maria Restle Radunz]]</f>
        <v>0</v>
      </c>
      <c r="AI51" s="19">
        <f>Tabela4[[#This Row],[Ivo Amaral De Oliveira]]</f>
        <v>0</v>
      </c>
      <c r="AJ51" s="19">
        <f>Tabela4[[#This Row],[Silvio Robert Lemos Avila]]</f>
        <v>0</v>
      </c>
      <c r="AK51" s="19">
        <f>Tabela4[[#This Row],[Eldo Rost]]</f>
        <v>0</v>
      </c>
      <c r="AL51" s="19">
        <f>SUM(Tabela4[[#This Row],[Padaria Avenida - 01]:[Padaria Avenida - 02]])</f>
        <v>0</v>
      </c>
      <c r="AM51" s="19">
        <f>Tabela4[[#This Row],[Cristiano Anshau]]</f>
        <v>0</v>
      </c>
      <c r="AN51" s="19">
        <f>Tabela4[[#This Row],[Luciana Claudete Meirelles Correa]]</f>
        <v>0</v>
      </c>
      <c r="AO51" s="19">
        <f>Tabela4[[#This Row],[Marcio Jose Siqueira]]</f>
        <v>0</v>
      </c>
      <c r="AP51" s="19">
        <f>Tabela4[[#This Row],[Marcos Rogerio Kessler]]</f>
        <v>0</v>
      </c>
      <c r="AQ51" s="19">
        <f>SUM(Tabela4[[#This Row],[AABB - 01]:[AABB - 02]])</f>
        <v>0</v>
      </c>
      <c r="AR51" s="19">
        <f>SUM(Tabela4[[#This Row],[Wanda Burkard - 01]:[Wanda Burkard - 02]])</f>
        <v>0</v>
      </c>
      <c r="AS51" s="19">
        <f>Tabela4[[#This Row],[Silvio Robert Lemos Avila Me]]</f>
        <v>0</v>
      </c>
      <c r="AT51" s="19">
        <f>Tabela4[[#This Row],[Carmelo]]</f>
        <v>0</v>
      </c>
      <c r="AU51" s="19">
        <f>Tabela4[[#This Row],[Antonio Dal Forno]]</f>
        <v>0</v>
      </c>
      <c r="AV51" s="19">
        <f>Tabela4[[#This Row],[Marisane Paulus]]</f>
        <v>0</v>
      </c>
      <c r="AW51" s="19">
        <f>Tabela4[[#This Row],[Segatto Ceretta Ltda]]</f>
        <v>0</v>
      </c>
      <c r="AX51" s="19">
        <f>SUM(Tabela4[[#This Row],[APAE - 01]:[APAE - 02]])</f>
        <v>0</v>
      </c>
      <c r="AY51" s="19">
        <f>Tabela4[[#This Row],[Cássio Burin]]</f>
        <v>0</v>
      </c>
      <c r="AZ51" s="19">
        <f>Tabela4[[#This Row],[Patrick Kristoschek Da Silva]]</f>
        <v>0</v>
      </c>
      <c r="BA51" s="19">
        <f>Tabela4[[#This Row],[Silvio Robert Ávila - (Valmir)]]</f>
        <v>0</v>
      </c>
      <c r="BB51" s="19">
        <f>Tabela4[[#This Row],[Zederson Jose Della Flora]]</f>
        <v>0</v>
      </c>
      <c r="BC51" s="19">
        <f>Tabela4[[#This Row],[Carlos Walmir Larsão Rolim]]</f>
        <v>0</v>
      </c>
      <c r="BD51" s="19">
        <f>Tabela4[[#This Row],[Danieli Missio]]</f>
        <v>0</v>
      </c>
      <c r="BE51" s="19">
        <f>Tabela4[[#This Row],[José Vasconcellos]]</f>
        <v>0</v>
      </c>
      <c r="BF51" s="19">
        <f>Tabela4[[#This Row],[Linho Lev Alimentos]]</f>
        <v>0</v>
      </c>
      <c r="BG51" s="19">
        <f>Tabela4[[#This Row],[Ernani Czapla]]</f>
        <v>0</v>
      </c>
      <c r="BH51" s="19">
        <f>Tabela4[[#This Row],[Valesca Da Luz]]</f>
        <v>0</v>
      </c>
      <c r="BI51" s="19">
        <f>Tabela4[[#This Row],[Olavo Mildner]]</f>
        <v>0</v>
      </c>
      <c r="BJ51" s="19">
        <f>Tabela4[[#This Row],[Dilnei Rohled]]</f>
        <v>0</v>
      </c>
      <c r="BK51" s="19">
        <f>Tabela4[[#This Row],[Shaiana Signorini]]</f>
        <v>0</v>
      </c>
      <c r="BL51" s="19">
        <f>Tabela4[[#This Row],[Fonse Atacado]]</f>
        <v>0</v>
      </c>
      <c r="BM51" s="19">
        <f>Tabela4[[#This Row],[Comercial de Alimentos]]</f>
        <v>0</v>
      </c>
      <c r="BN51" s="19">
        <f>Tabela4[[#This Row],[Ivone Kasburg Serralheria]]</f>
        <v>0</v>
      </c>
      <c r="BO51" s="19">
        <f>Tabela4[[#This Row],[Mercado Ceretta]]</f>
        <v>0</v>
      </c>
      <c r="BP51" s="19">
        <f>Tabela4[[#This Row],[Antonio Carlos Dos Santos Pereira]]</f>
        <v>0</v>
      </c>
      <c r="BQ51" s="19">
        <f>Tabela4[[#This Row],[Volnei Lemos Avila - Me]]</f>
        <v>0</v>
      </c>
      <c r="BR51" s="19">
        <f>Tabela4[[#This Row],[Silvana Meneghini]]</f>
        <v>0</v>
      </c>
      <c r="BS51" s="19">
        <f>Tabela4[[#This Row],[Eficaz Engenharia Ltda]]</f>
        <v>0</v>
      </c>
      <c r="BT51" s="19">
        <f>SUM(Tabela4[[#Headers],[Tania Regina Schmaltz - 01]:[Tania Regina Schmaltz - 02]])</f>
        <v>0</v>
      </c>
      <c r="BU51" s="19">
        <f>Tabela4[[#This Row],[Camila Ceretta Segatto]]</f>
        <v>0</v>
      </c>
      <c r="BV51" s="19">
        <f>Tabela4[[#This Row],[Vagner Ribas Dos Santos]]</f>
        <v>0</v>
      </c>
      <c r="BW51" s="19">
        <f>Tabela4[[#This Row],[Claudio Alfredo Konrat]]</f>
        <v>0</v>
      </c>
      <c r="BX51" s="19">
        <f>Tabela4[[#This Row],[Paulo Cesar da Rosa (Residencial)]]</f>
        <v>0</v>
      </c>
      <c r="BY51" s="19">
        <f>Tabela4[[#This Row],[Paulo Cesar da Rosa (Comercial)]]</f>
        <v>0</v>
      </c>
      <c r="BZ51" s="19">
        <f>Tabela4[[#This Row],[Geselda Schirmer (Fabiano)]]</f>
        <v>0</v>
      </c>
    </row>
    <row r="52" spans="1:78" s="19" customFormat="1" x14ac:dyDescent="0.25">
      <c r="A52" s="17">
        <v>44621</v>
      </c>
      <c r="B52" s="19">
        <f>SUM(Tabela4[[#This Row],[Marlon Colovini - 01]:[Marlon Colovini - 02]])</f>
        <v>0</v>
      </c>
      <c r="C52" s="19">
        <f>Tabela4[[#This Row],[Mara Barichello]]</f>
        <v>0</v>
      </c>
      <c r="D52" s="19">
        <f>Tabela4[[#This Row],[Jandira Dutra]]</f>
        <v>0</v>
      </c>
      <c r="E52" s="19">
        <f>Tabela4[[#This Row],[Luiz Fernando Kruger]]</f>
        <v>0</v>
      </c>
      <c r="F52" s="19">
        <f>SUM(Tabela4[[#This Row],[Paulo Bohn - 01]:[Paulo Bohn - 04]])</f>
        <v>0</v>
      </c>
      <c r="G52" s="19">
        <f>Tabela4[[#This Row],[Analia (Clodoaldo Entre-Ijuis)]]</f>
        <v>0</v>
      </c>
      <c r="H52" s="19">
        <f>Tabela4[[#This Row],[Biroh]]</f>
        <v>0</v>
      </c>
      <c r="I52" s="19">
        <f>Tabela4[[#This Row],[Gelson Posser]]</f>
        <v>0</v>
      </c>
      <c r="J52" s="19">
        <f>Tabela4[[#This Row],[Supermercado Caryone]]</f>
        <v>0</v>
      </c>
      <c r="K52" s="19">
        <f>Tabela4[[#This Row],[Ernani Minetto]]</f>
        <v>0</v>
      </c>
      <c r="L52" s="19">
        <f>Tabela4[[#This Row],[Jair Moscon]]</f>
        <v>0</v>
      </c>
      <c r="M52" s="19">
        <f>SUM(Tabela4[[#This Row],[Fabio Milke - 01]:[Fabio Milke - 02]])</f>
        <v>0</v>
      </c>
      <c r="N52" s="19">
        <f>Tabela4[[#This Row],[Piaia]]</f>
        <v>0</v>
      </c>
      <c r="O52" s="19">
        <f>Tabela4[[#This Row],[Osmar Veronese]]</f>
        <v>0</v>
      </c>
      <c r="P52" s="19">
        <f>Tabela4[[#This Row],[ José Luiz Moraes]]</f>
        <v>0</v>
      </c>
      <c r="Q52" s="19">
        <f>Tabela4[[#This Row],[Supermercado Cripy]]</f>
        <v>0</v>
      </c>
      <c r="R52" s="19">
        <f>Tabela4[[#This Row],[Gláucio Lipski (Giruá)]]</f>
        <v>0</v>
      </c>
      <c r="S52" s="19">
        <f>Tabela4[[#This Row],[Contri]]</f>
        <v>0</v>
      </c>
      <c r="T52" s="19">
        <f>Tabela4[[#This Row],[Cleci Rubi]]</f>
        <v>0</v>
      </c>
      <c r="U52" s="19">
        <f>Tabela4[[#This Row],[Betine Rost]]</f>
        <v>0</v>
      </c>
      <c r="V52" s="19">
        <f>SUM(Tabela4[[#This Row],[Robinson Fetter - 01]:[Robinson Fetter - 03]])</f>
        <v>0</v>
      </c>
      <c r="W52" s="19">
        <f>Tabela4[[#This Row],[Fabio De Moura]]</f>
        <v>0</v>
      </c>
      <c r="X52" s="19">
        <f>Tabela4[[#This Row],[Rochele Santos Moraes]]</f>
        <v>0</v>
      </c>
      <c r="Y52" s="19">
        <f>Tabela4[[#This Row],[Auto Posto Kairã]]</f>
        <v>0</v>
      </c>
      <c r="Z52" s="19">
        <f>Tabela4[[#This Row],[Erno Schiefelbain]]</f>
        <v>0</v>
      </c>
      <c r="AA52" s="19">
        <f>Tabela4[[#This Row],[José Paulo Backes]]</f>
        <v>0</v>
      </c>
      <c r="AB52" s="19">
        <f>Tabela4[[#This Row],[Gelso Tofolo]]</f>
        <v>0</v>
      </c>
      <c r="AC52" s="19">
        <f>Tabela4[[#This Row],[Diamantino]]</f>
        <v>0</v>
      </c>
      <c r="AD52" s="19">
        <f>Tabela4[[#This Row],[Mercado Bueno]]</f>
        <v>0</v>
      </c>
      <c r="AE52" s="19">
        <f>Tabela4[[#This Row],[Daniela Donadel Massalai]]</f>
        <v>0</v>
      </c>
      <c r="AF52" s="19">
        <f>Tabela4[[#This Row],[Comercio De Moto Peças Irmãos Guarani Ltda]]</f>
        <v>0</v>
      </c>
      <c r="AG52" s="19">
        <f>Tabela4[[#This Row],[Mauricio Luis Lunardi]]</f>
        <v>0</v>
      </c>
      <c r="AH52" s="19">
        <f>Tabela4[[#This Row],[Rosa Maria Restle Radunz]]</f>
        <v>0</v>
      </c>
      <c r="AI52" s="19">
        <f>Tabela4[[#This Row],[Ivo Amaral De Oliveira]]</f>
        <v>0</v>
      </c>
      <c r="AJ52" s="19">
        <f>Tabela4[[#This Row],[Silvio Robert Lemos Avila]]</f>
        <v>0</v>
      </c>
      <c r="AK52" s="19">
        <f>Tabela4[[#This Row],[Eldo Rost]]</f>
        <v>0</v>
      </c>
      <c r="AL52" s="19">
        <f>SUM(Tabela4[[#This Row],[Padaria Avenida - 01]:[Padaria Avenida - 02]])</f>
        <v>0</v>
      </c>
      <c r="AM52" s="19">
        <f>Tabela4[[#This Row],[Cristiano Anshau]]</f>
        <v>0</v>
      </c>
      <c r="AN52" s="19">
        <f>Tabela4[[#This Row],[Luciana Claudete Meirelles Correa]]</f>
        <v>0</v>
      </c>
      <c r="AO52" s="19">
        <f>Tabela4[[#This Row],[Marcio Jose Siqueira]]</f>
        <v>0</v>
      </c>
      <c r="AP52" s="19">
        <f>Tabela4[[#This Row],[Marcos Rogerio Kessler]]</f>
        <v>0</v>
      </c>
      <c r="AQ52" s="19">
        <f>SUM(Tabela4[[#This Row],[AABB - 01]:[AABB - 02]])</f>
        <v>0</v>
      </c>
      <c r="AR52" s="19">
        <f>SUM(Tabela4[[#This Row],[Wanda Burkard - 01]:[Wanda Burkard - 02]])</f>
        <v>0</v>
      </c>
      <c r="AS52" s="19">
        <f>Tabela4[[#This Row],[Silvio Robert Lemos Avila Me]]</f>
        <v>0</v>
      </c>
      <c r="AT52" s="19">
        <f>Tabela4[[#This Row],[Carmelo]]</f>
        <v>0</v>
      </c>
      <c r="AU52" s="19">
        <f>Tabela4[[#This Row],[Antonio Dal Forno]]</f>
        <v>0</v>
      </c>
      <c r="AV52" s="19">
        <f>Tabela4[[#This Row],[Marisane Paulus]]</f>
        <v>0</v>
      </c>
      <c r="AW52" s="19">
        <f>Tabela4[[#This Row],[Segatto Ceretta Ltda]]</f>
        <v>0</v>
      </c>
      <c r="AX52" s="19">
        <f>SUM(Tabela4[[#This Row],[APAE - 01]:[APAE - 02]])</f>
        <v>0</v>
      </c>
      <c r="AY52" s="19">
        <f>Tabela4[[#This Row],[Cássio Burin]]</f>
        <v>0</v>
      </c>
      <c r="AZ52" s="19">
        <f>Tabela4[[#This Row],[Patrick Kristoschek Da Silva]]</f>
        <v>0</v>
      </c>
      <c r="BA52" s="19">
        <f>Tabela4[[#This Row],[Silvio Robert Ávila - (Valmir)]]</f>
        <v>0</v>
      </c>
      <c r="BB52" s="19">
        <f>Tabela4[[#This Row],[Zederson Jose Della Flora]]</f>
        <v>0</v>
      </c>
      <c r="BC52" s="19">
        <f>Tabela4[[#This Row],[Carlos Walmir Larsão Rolim]]</f>
        <v>0</v>
      </c>
      <c r="BD52" s="19">
        <f>Tabela4[[#This Row],[Danieli Missio]]</f>
        <v>0</v>
      </c>
      <c r="BE52" s="19">
        <f>Tabela4[[#This Row],[José Vasconcellos]]</f>
        <v>0</v>
      </c>
      <c r="BF52" s="19">
        <f>Tabela4[[#This Row],[Linho Lev Alimentos]]</f>
        <v>0</v>
      </c>
      <c r="BG52" s="19">
        <f>Tabela4[[#This Row],[Ernani Czapla]]</f>
        <v>0</v>
      </c>
      <c r="BH52" s="19">
        <f>Tabela4[[#This Row],[Valesca Da Luz]]</f>
        <v>0</v>
      </c>
      <c r="BI52" s="19">
        <f>Tabela4[[#This Row],[Olavo Mildner]]</f>
        <v>0</v>
      </c>
      <c r="BJ52" s="19">
        <f>Tabela4[[#This Row],[Dilnei Rohled]]</f>
        <v>0</v>
      </c>
      <c r="BK52" s="19">
        <f>Tabela4[[#This Row],[Shaiana Signorini]]</f>
        <v>0</v>
      </c>
      <c r="BL52" s="19">
        <f>Tabela4[[#This Row],[Fonse Atacado]]</f>
        <v>0</v>
      </c>
      <c r="BM52" s="19">
        <f>Tabela4[[#This Row],[Comercial de Alimentos]]</f>
        <v>0</v>
      </c>
      <c r="BN52" s="19">
        <f>Tabela4[[#This Row],[Ivone Kasburg Serralheria]]</f>
        <v>0</v>
      </c>
      <c r="BO52" s="19">
        <f>Tabela4[[#This Row],[Mercado Ceretta]]</f>
        <v>0</v>
      </c>
      <c r="BP52" s="19">
        <f>Tabela4[[#This Row],[Antonio Carlos Dos Santos Pereira]]</f>
        <v>0</v>
      </c>
      <c r="BQ52" s="19">
        <f>Tabela4[[#This Row],[Volnei Lemos Avila - Me]]</f>
        <v>0</v>
      </c>
      <c r="BR52" s="19">
        <f>Tabela4[[#This Row],[Silvana Meneghini]]</f>
        <v>0</v>
      </c>
      <c r="BS52" s="19">
        <f>Tabela4[[#This Row],[Eficaz Engenharia Ltda]]</f>
        <v>0</v>
      </c>
      <c r="BT52" s="19">
        <f>SUM(Tabela4[[#Headers],[Tania Regina Schmaltz - 01]:[Tania Regina Schmaltz - 02]])</f>
        <v>0</v>
      </c>
      <c r="BU52" s="19">
        <f>Tabela4[[#This Row],[Camila Ceretta Segatto]]</f>
        <v>0</v>
      </c>
      <c r="BV52" s="19">
        <f>Tabela4[[#This Row],[Vagner Ribas Dos Santos]]</f>
        <v>0</v>
      </c>
      <c r="BW52" s="19">
        <f>Tabela4[[#This Row],[Claudio Alfredo Konrat]]</f>
        <v>0</v>
      </c>
      <c r="BX52" s="19">
        <f>Tabela4[[#This Row],[Paulo Cesar da Rosa (Residencial)]]</f>
        <v>0</v>
      </c>
      <c r="BY52" s="19">
        <f>Tabela4[[#This Row],[Paulo Cesar da Rosa (Comercial)]]</f>
        <v>0</v>
      </c>
      <c r="BZ52" s="19">
        <f>Tabela4[[#This Row],[Geselda Schirmer (Fabiano)]]</f>
        <v>0</v>
      </c>
    </row>
    <row r="53" spans="1:78" s="19" customFormat="1" x14ac:dyDescent="0.25">
      <c r="A53" s="17">
        <v>44652</v>
      </c>
      <c r="B53" s="19">
        <f>SUM(Tabela4[[#This Row],[Marlon Colovini - 01]:[Marlon Colovini - 02]])</f>
        <v>0</v>
      </c>
      <c r="C53" s="19">
        <f>Tabela4[[#This Row],[Mara Barichello]]</f>
        <v>0</v>
      </c>
      <c r="D53" s="19">
        <f>Tabela4[[#This Row],[Jandira Dutra]]</f>
        <v>0</v>
      </c>
      <c r="E53" s="19">
        <f>Tabela4[[#This Row],[Luiz Fernando Kruger]]</f>
        <v>0</v>
      </c>
      <c r="F53" s="19">
        <f>SUM(Tabela4[[#This Row],[Paulo Bohn - 01]:[Paulo Bohn - 04]])</f>
        <v>0</v>
      </c>
      <c r="G53" s="19">
        <f>Tabela4[[#This Row],[Analia (Clodoaldo Entre-Ijuis)]]</f>
        <v>0</v>
      </c>
      <c r="H53" s="19">
        <f>Tabela4[[#This Row],[Biroh]]</f>
        <v>0</v>
      </c>
      <c r="I53" s="19">
        <f>Tabela4[[#This Row],[Gelson Posser]]</f>
        <v>0</v>
      </c>
      <c r="J53" s="19">
        <f>Tabela4[[#This Row],[Supermercado Caryone]]</f>
        <v>0</v>
      </c>
      <c r="K53" s="19">
        <f>Tabela4[[#This Row],[Ernani Minetto]]</f>
        <v>0</v>
      </c>
      <c r="L53" s="19">
        <f>Tabela4[[#This Row],[Jair Moscon]]</f>
        <v>0</v>
      </c>
      <c r="M53" s="19">
        <f>SUM(Tabela4[[#This Row],[Fabio Milke - 01]:[Fabio Milke - 02]])</f>
        <v>0</v>
      </c>
      <c r="N53" s="19">
        <f>Tabela4[[#This Row],[Piaia]]</f>
        <v>0</v>
      </c>
      <c r="O53" s="19">
        <f>Tabela4[[#This Row],[Osmar Veronese]]</f>
        <v>0</v>
      </c>
      <c r="P53" s="19">
        <f>Tabela4[[#This Row],[ José Luiz Moraes]]</f>
        <v>0</v>
      </c>
      <c r="Q53" s="19">
        <f>Tabela4[[#This Row],[Supermercado Cripy]]</f>
        <v>0</v>
      </c>
      <c r="R53" s="19">
        <f>Tabela4[[#This Row],[Gláucio Lipski (Giruá)]]</f>
        <v>0</v>
      </c>
      <c r="S53" s="19">
        <f>Tabela4[[#This Row],[Contri]]</f>
        <v>0</v>
      </c>
      <c r="T53" s="19">
        <f>Tabela4[[#This Row],[Cleci Rubi]]</f>
        <v>0</v>
      </c>
      <c r="U53" s="19">
        <f>Tabela4[[#This Row],[Betine Rost]]</f>
        <v>0</v>
      </c>
      <c r="V53" s="19">
        <f>SUM(Tabela4[[#This Row],[Robinson Fetter - 01]:[Robinson Fetter - 03]])</f>
        <v>0</v>
      </c>
      <c r="W53" s="19">
        <f>Tabela4[[#This Row],[Fabio De Moura]]</f>
        <v>0</v>
      </c>
      <c r="X53" s="19">
        <f>Tabela4[[#This Row],[Rochele Santos Moraes]]</f>
        <v>0</v>
      </c>
      <c r="Y53" s="19">
        <f>Tabela4[[#This Row],[Auto Posto Kairã]]</f>
        <v>0</v>
      </c>
      <c r="Z53" s="19">
        <f>Tabela4[[#This Row],[Erno Schiefelbain]]</f>
        <v>0</v>
      </c>
      <c r="AA53" s="19">
        <f>Tabela4[[#This Row],[José Paulo Backes]]</f>
        <v>0</v>
      </c>
      <c r="AB53" s="19">
        <f>Tabela4[[#This Row],[Gelso Tofolo]]</f>
        <v>0</v>
      </c>
      <c r="AC53" s="19">
        <f>Tabela4[[#This Row],[Diamantino]]</f>
        <v>0</v>
      </c>
      <c r="AD53" s="19">
        <f>Tabela4[[#This Row],[Mercado Bueno]]</f>
        <v>0</v>
      </c>
      <c r="AE53" s="19">
        <f>Tabela4[[#This Row],[Daniela Donadel Massalai]]</f>
        <v>0</v>
      </c>
      <c r="AF53" s="19">
        <f>Tabela4[[#This Row],[Comercio De Moto Peças Irmãos Guarani Ltda]]</f>
        <v>0</v>
      </c>
      <c r="AG53" s="19">
        <f>Tabela4[[#This Row],[Mauricio Luis Lunardi]]</f>
        <v>0</v>
      </c>
      <c r="AH53" s="19">
        <f>Tabela4[[#This Row],[Rosa Maria Restle Radunz]]</f>
        <v>0</v>
      </c>
      <c r="AI53" s="19">
        <f>Tabela4[[#This Row],[Ivo Amaral De Oliveira]]</f>
        <v>0</v>
      </c>
      <c r="AJ53" s="19">
        <f>Tabela4[[#This Row],[Silvio Robert Lemos Avila]]</f>
        <v>0</v>
      </c>
      <c r="AK53" s="19">
        <f>Tabela4[[#This Row],[Eldo Rost]]</f>
        <v>0</v>
      </c>
      <c r="AL53" s="19">
        <f>SUM(Tabela4[[#This Row],[Padaria Avenida - 01]:[Padaria Avenida - 02]])</f>
        <v>0</v>
      </c>
      <c r="AM53" s="19">
        <f>Tabela4[[#This Row],[Cristiano Anshau]]</f>
        <v>0</v>
      </c>
      <c r="AN53" s="19">
        <f>Tabela4[[#This Row],[Luciana Claudete Meirelles Correa]]</f>
        <v>0</v>
      </c>
      <c r="AO53" s="19">
        <f>Tabela4[[#This Row],[Marcio Jose Siqueira]]</f>
        <v>0</v>
      </c>
      <c r="AP53" s="19">
        <f>Tabela4[[#This Row],[Marcos Rogerio Kessler]]</f>
        <v>0</v>
      </c>
      <c r="AQ53" s="19">
        <f>SUM(Tabela4[[#This Row],[AABB - 01]:[AABB - 02]])</f>
        <v>0</v>
      </c>
      <c r="AR53" s="19">
        <f>SUM(Tabela4[[#This Row],[Wanda Burkard - 01]:[Wanda Burkard - 02]])</f>
        <v>0</v>
      </c>
      <c r="AS53" s="19">
        <f>Tabela4[[#This Row],[Silvio Robert Lemos Avila Me]]</f>
        <v>0</v>
      </c>
      <c r="AT53" s="19">
        <f>Tabela4[[#This Row],[Carmelo]]</f>
        <v>0</v>
      </c>
      <c r="AU53" s="19">
        <f>Tabela4[[#This Row],[Antonio Dal Forno]]</f>
        <v>0</v>
      </c>
      <c r="AV53" s="19">
        <f>Tabela4[[#This Row],[Marisane Paulus]]</f>
        <v>0</v>
      </c>
      <c r="AW53" s="19">
        <f>Tabela4[[#This Row],[Segatto Ceretta Ltda]]</f>
        <v>0</v>
      </c>
      <c r="AX53" s="19">
        <f>SUM(Tabela4[[#This Row],[APAE - 01]:[APAE - 02]])</f>
        <v>0</v>
      </c>
      <c r="AY53" s="19">
        <f>Tabela4[[#This Row],[Cássio Burin]]</f>
        <v>0</v>
      </c>
      <c r="AZ53" s="19">
        <f>Tabela4[[#This Row],[Patrick Kristoschek Da Silva]]</f>
        <v>0</v>
      </c>
      <c r="BA53" s="19">
        <f>Tabela4[[#This Row],[Silvio Robert Ávila - (Valmir)]]</f>
        <v>0</v>
      </c>
      <c r="BB53" s="19">
        <f>Tabela4[[#This Row],[Zederson Jose Della Flora]]</f>
        <v>0</v>
      </c>
      <c r="BC53" s="19">
        <f>Tabela4[[#This Row],[Carlos Walmir Larsão Rolim]]</f>
        <v>0</v>
      </c>
      <c r="BD53" s="19">
        <f>Tabela4[[#This Row],[Danieli Missio]]</f>
        <v>0</v>
      </c>
      <c r="BE53" s="19">
        <f>Tabela4[[#This Row],[José Vasconcellos]]</f>
        <v>0</v>
      </c>
      <c r="BF53" s="19">
        <f>Tabela4[[#This Row],[Linho Lev Alimentos]]</f>
        <v>0</v>
      </c>
      <c r="BG53" s="19">
        <f>Tabela4[[#This Row],[Ernani Czapla]]</f>
        <v>0</v>
      </c>
      <c r="BH53" s="19">
        <f>Tabela4[[#This Row],[Valesca Da Luz]]</f>
        <v>0</v>
      </c>
      <c r="BI53" s="19">
        <f>Tabela4[[#This Row],[Olavo Mildner]]</f>
        <v>0</v>
      </c>
      <c r="BJ53" s="19">
        <f>Tabela4[[#This Row],[Dilnei Rohled]]</f>
        <v>0</v>
      </c>
      <c r="BK53" s="19">
        <f>Tabela4[[#This Row],[Shaiana Signorini]]</f>
        <v>0</v>
      </c>
      <c r="BL53" s="19">
        <f>Tabela4[[#This Row],[Fonse Atacado]]</f>
        <v>0</v>
      </c>
      <c r="BM53" s="19">
        <f>Tabela4[[#This Row],[Comercial de Alimentos]]</f>
        <v>0</v>
      </c>
      <c r="BN53" s="19">
        <f>Tabela4[[#This Row],[Ivone Kasburg Serralheria]]</f>
        <v>0</v>
      </c>
      <c r="BO53" s="19">
        <f>Tabela4[[#This Row],[Mercado Ceretta]]</f>
        <v>0</v>
      </c>
      <c r="BP53" s="19">
        <f>Tabela4[[#This Row],[Antonio Carlos Dos Santos Pereira]]</f>
        <v>0</v>
      </c>
      <c r="BQ53" s="19">
        <f>Tabela4[[#This Row],[Volnei Lemos Avila - Me]]</f>
        <v>0</v>
      </c>
      <c r="BR53" s="19">
        <f>Tabela4[[#This Row],[Silvana Meneghini]]</f>
        <v>0</v>
      </c>
      <c r="BS53" s="19">
        <f>Tabela4[[#This Row],[Eficaz Engenharia Ltda]]</f>
        <v>0</v>
      </c>
      <c r="BT53" s="19">
        <f>SUM(Tabela4[[#Headers],[Tania Regina Schmaltz - 01]:[Tania Regina Schmaltz - 02]])</f>
        <v>0</v>
      </c>
      <c r="BU53" s="19">
        <f>Tabela4[[#This Row],[Camila Ceretta Segatto]]</f>
        <v>0</v>
      </c>
      <c r="BV53" s="19">
        <f>Tabela4[[#This Row],[Vagner Ribas Dos Santos]]</f>
        <v>0</v>
      </c>
      <c r="BW53" s="19">
        <f>Tabela4[[#This Row],[Claudio Alfredo Konrat]]</f>
        <v>0</v>
      </c>
      <c r="BX53" s="19">
        <f>Tabela4[[#This Row],[Paulo Cesar da Rosa (Residencial)]]</f>
        <v>0</v>
      </c>
      <c r="BY53" s="19">
        <f>Tabela4[[#This Row],[Paulo Cesar da Rosa (Comercial)]]</f>
        <v>0</v>
      </c>
      <c r="BZ53" s="19">
        <f>Tabela4[[#This Row],[Geselda Schirmer (Fabiano)]]</f>
        <v>0</v>
      </c>
    </row>
    <row r="54" spans="1:78" s="19" customFormat="1" x14ac:dyDescent="0.25">
      <c r="A54" s="17">
        <v>44682</v>
      </c>
      <c r="B54" s="19">
        <f>SUM(Tabela4[[#This Row],[Marlon Colovini - 01]:[Marlon Colovini - 02]])</f>
        <v>0</v>
      </c>
      <c r="C54" s="19">
        <f>Tabela4[[#This Row],[Mara Barichello]]</f>
        <v>0</v>
      </c>
      <c r="D54" s="19">
        <f>Tabela4[[#This Row],[Jandira Dutra]]</f>
        <v>0</v>
      </c>
      <c r="E54" s="19">
        <f>Tabela4[[#This Row],[Luiz Fernando Kruger]]</f>
        <v>0</v>
      </c>
      <c r="F54" s="19">
        <f>SUM(Tabela4[[#This Row],[Paulo Bohn - 01]:[Paulo Bohn - 04]])</f>
        <v>0</v>
      </c>
      <c r="G54" s="19">
        <f>Tabela4[[#This Row],[Analia (Clodoaldo Entre-Ijuis)]]</f>
        <v>0</v>
      </c>
      <c r="H54" s="19">
        <f>Tabela4[[#This Row],[Biroh]]</f>
        <v>0</v>
      </c>
      <c r="I54" s="19">
        <f>Tabela4[[#This Row],[Gelson Posser]]</f>
        <v>0</v>
      </c>
      <c r="J54" s="19">
        <f>Tabela4[[#This Row],[Supermercado Caryone]]</f>
        <v>0</v>
      </c>
      <c r="K54" s="19">
        <f>Tabela4[[#This Row],[Ernani Minetto]]</f>
        <v>0</v>
      </c>
      <c r="L54" s="19">
        <f>Tabela4[[#This Row],[Jair Moscon]]</f>
        <v>0</v>
      </c>
      <c r="M54" s="19">
        <f>SUM(Tabela4[[#This Row],[Fabio Milke - 01]:[Fabio Milke - 02]])</f>
        <v>0</v>
      </c>
      <c r="N54" s="19">
        <f>Tabela4[[#This Row],[Piaia]]</f>
        <v>0</v>
      </c>
      <c r="O54" s="19">
        <f>Tabela4[[#This Row],[Osmar Veronese]]</f>
        <v>0</v>
      </c>
      <c r="P54" s="19">
        <f>Tabela4[[#This Row],[ José Luiz Moraes]]</f>
        <v>0</v>
      </c>
      <c r="Q54" s="19">
        <f>Tabela4[[#This Row],[Supermercado Cripy]]</f>
        <v>0</v>
      </c>
      <c r="R54" s="19">
        <f>Tabela4[[#This Row],[Gláucio Lipski (Giruá)]]</f>
        <v>0</v>
      </c>
      <c r="S54" s="19">
        <f>Tabela4[[#This Row],[Contri]]</f>
        <v>0</v>
      </c>
      <c r="T54" s="19">
        <f>Tabela4[[#This Row],[Cleci Rubi]]</f>
        <v>0</v>
      </c>
      <c r="U54" s="19">
        <f>Tabela4[[#This Row],[Betine Rost]]</f>
        <v>0</v>
      </c>
      <c r="V54" s="19">
        <f>SUM(Tabela4[[#This Row],[Robinson Fetter - 01]:[Robinson Fetter - 03]])</f>
        <v>0</v>
      </c>
      <c r="W54" s="19">
        <f>Tabela4[[#This Row],[Fabio De Moura]]</f>
        <v>0</v>
      </c>
      <c r="X54" s="19">
        <f>Tabela4[[#This Row],[Rochele Santos Moraes]]</f>
        <v>0</v>
      </c>
      <c r="Y54" s="19">
        <f>Tabela4[[#This Row],[Auto Posto Kairã]]</f>
        <v>0</v>
      </c>
      <c r="Z54" s="19">
        <f>Tabela4[[#This Row],[Erno Schiefelbain]]</f>
        <v>0</v>
      </c>
      <c r="AA54" s="19">
        <f>Tabela4[[#This Row],[José Paulo Backes]]</f>
        <v>0</v>
      </c>
      <c r="AB54" s="19">
        <f>Tabela4[[#This Row],[Gelso Tofolo]]</f>
        <v>0</v>
      </c>
      <c r="AC54" s="19">
        <f>Tabela4[[#This Row],[Diamantino]]</f>
        <v>0</v>
      </c>
      <c r="AD54" s="19">
        <f>Tabela4[[#This Row],[Mercado Bueno]]</f>
        <v>0</v>
      </c>
      <c r="AE54" s="19">
        <f>Tabela4[[#This Row],[Daniela Donadel Massalai]]</f>
        <v>0</v>
      </c>
      <c r="AF54" s="19">
        <f>Tabela4[[#This Row],[Comercio De Moto Peças Irmãos Guarani Ltda]]</f>
        <v>0</v>
      </c>
      <c r="AG54" s="19">
        <f>Tabela4[[#This Row],[Mauricio Luis Lunardi]]</f>
        <v>0</v>
      </c>
      <c r="AH54" s="19">
        <f>Tabela4[[#This Row],[Rosa Maria Restle Radunz]]</f>
        <v>0</v>
      </c>
      <c r="AI54" s="19">
        <f>Tabela4[[#This Row],[Ivo Amaral De Oliveira]]</f>
        <v>0</v>
      </c>
      <c r="AJ54" s="19">
        <f>Tabela4[[#This Row],[Silvio Robert Lemos Avila]]</f>
        <v>0</v>
      </c>
      <c r="AK54" s="19">
        <f>Tabela4[[#This Row],[Eldo Rost]]</f>
        <v>0</v>
      </c>
      <c r="AL54" s="19">
        <f>SUM(Tabela4[[#This Row],[Padaria Avenida - 01]:[Padaria Avenida - 02]])</f>
        <v>0</v>
      </c>
      <c r="AM54" s="19">
        <f>Tabela4[[#This Row],[Cristiano Anshau]]</f>
        <v>0</v>
      </c>
      <c r="AN54" s="19">
        <f>Tabela4[[#This Row],[Luciana Claudete Meirelles Correa]]</f>
        <v>0</v>
      </c>
      <c r="AO54" s="19">
        <f>Tabela4[[#This Row],[Marcio Jose Siqueira]]</f>
        <v>0</v>
      </c>
      <c r="AP54" s="19">
        <f>Tabela4[[#This Row],[Marcos Rogerio Kessler]]</f>
        <v>0</v>
      </c>
      <c r="AQ54" s="19">
        <f>SUM(Tabela4[[#This Row],[AABB - 01]:[AABB - 02]])</f>
        <v>0</v>
      </c>
      <c r="AR54" s="19">
        <f>SUM(Tabela4[[#This Row],[Wanda Burkard - 01]:[Wanda Burkard - 02]])</f>
        <v>0</v>
      </c>
      <c r="AS54" s="19">
        <f>Tabela4[[#This Row],[Silvio Robert Lemos Avila Me]]</f>
        <v>0</v>
      </c>
      <c r="AT54" s="19">
        <f>Tabela4[[#This Row],[Carmelo]]</f>
        <v>0</v>
      </c>
      <c r="AU54" s="19">
        <f>Tabela4[[#This Row],[Antonio Dal Forno]]</f>
        <v>0</v>
      </c>
      <c r="AV54" s="19">
        <f>Tabela4[[#This Row],[Marisane Paulus]]</f>
        <v>0</v>
      </c>
      <c r="AW54" s="19">
        <f>Tabela4[[#This Row],[Segatto Ceretta Ltda]]</f>
        <v>0</v>
      </c>
      <c r="AX54" s="19">
        <f>SUM(Tabela4[[#This Row],[APAE - 01]:[APAE - 02]])</f>
        <v>0</v>
      </c>
      <c r="AY54" s="19">
        <f>Tabela4[[#This Row],[Cássio Burin]]</f>
        <v>0</v>
      </c>
      <c r="AZ54" s="19">
        <f>Tabela4[[#This Row],[Patrick Kristoschek Da Silva]]</f>
        <v>0</v>
      </c>
      <c r="BA54" s="19">
        <f>Tabela4[[#This Row],[Silvio Robert Ávila - (Valmir)]]</f>
        <v>0</v>
      </c>
      <c r="BB54" s="19">
        <f>Tabela4[[#This Row],[Zederson Jose Della Flora]]</f>
        <v>0</v>
      </c>
      <c r="BC54" s="19">
        <f>Tabela4[[#This Row],[Carlos Walmir Larsão Rolim]]</f>
        <v>0</v>
      </c>
      <c r="BD54" s="19">
        <f>Tabela4[[#This Row],[Danieli Missio]]</f>
        <v>0</v>
      </c>
      <c r="BE54" s="19">
        <f>Tabela4[[#This Row],[José Vasconcellos]]</f>
        <v>0</v>
      </c>
      <c r="BF54" s="19">
        <f>Tabela4[[#This Row],[Linho Lev Alimentos]]</f>
        <v>0</v>
      </c>
      <c r="BG54" s="19">
        <f>Tabela4[[#This Row],[Ernani Czapla]]</f>
        <v>0</v>
      </c>
      <c r="BH54" s="19">
        <f>Tabela4[[#This Row],[Valesca Da Luz]]</f>
        <v>0</v>
      </c>
      <c r="BI54" s="19">
        <f>Tabela4[[#This Row],[Olavo Mildner]]</f>
        <v>0</v>
      </c>
      <c r="BJ54" s="19">
        <f>Tabela4[[#This Row],[Dilnei Rohled]]</f>
        <v>0</v>
      </c>
      <c r="BK54" s="19">
        <f>Tabela4[[#This Row],[Shaiana Signorini]]</f>
        <v>0</v>
      </c>
      <c r="BL54" s="19">
        <f>Tabela4[[#This Row],[Fonse Atacado]]</f>
        <v>0</v>
      </c>
      <c r="BM54" s="19">
        <f>Tabela4[[#This Row],[Comercial de Alimentos]]</f>
        <v>0</v>
      </c>
      <c r="BN54" s="19">
        <f>Tabela4[[#This Row],[Ivone Kasburg Serralheria]]</f>
        <v>0</v>
      </c>
      <c r="BO54" s="19">
        <f>Tabela4[[#This Row],[Mercado Ceretta]]</f>
        <v>0</v>
      </c>
      <c r="BP54" s="19">
        <f>Tabela4[[#This Row],[Antonio Carlos Dos Santos Pereira]]</f>
        <v>0</v>
      </c>
      <c r="BQ54" s="19">
        <f>Tabela4[[#This Row],[Volnei Lemos Avila - Me]]</f>
        <v>0</v>
      </c>
      <c r="BR54" s="19">
        <f>Tabela4[[#This Row],[Silvana Meneghini]]</f>
        <v>0</v>
      </c>
      <c r="BS54" s="19">
        <f>Tabela4[[#This Row],[Eficaz Engenharia Ltda]]</f>
        <v>0</v>
      </c>
      <c r="BT54" s="19">
        <f>SUM(Tabela4[[#Headers],[Tania Regina Schmaltz - 01]:[Tania Regina Schmaltz - 02]])</f>
        <v>0</v>
      </c>
      <c r="BU54" s="19">
        <f>Tabela4[[#This Row],[Camila Ceretta Segatto]]</f>
        <v>0</v>
      </c>
      <c r="BV54" s="19">
        <f>Tabela4[[#This Row],[Vagner Ribas Dos Santos]]</f>
        <v>0</v>
      </c>
      <c r="BW54" s="19">
        <f>Tabela4[[#This Row],[Claudio Alfredo Konrat]]</f>
        <v>0</v>
      </c>
      <c r="BX54" s="19">
        <f>Tabela4[[#This Row],[Paulo Cesar da Rosa (Residencial)]]</f>
        <v>0</v>
      </c>
      <c r="BY54" s="19">
        <f>Tabela4[[#This Row],[Paulo Cesar da Rosa (Comercial)]]</f>
        <v>0</v>
      </c>
      <c r="BZ54" s="19">
        <f>Tabela4[[#This Row],[Geselda Schirmer (Fabiano)]]</f>
        <v>0</v>
      </c>
    </row>
    <row r="55" spans="1:78" s="19" customFormat="1" x14ac:dyDescent="0.25">
      <c r="A55" s="17">
        <v>44713</v>
      </c>
      <c r="B55" s="19">
        <f>SUM(Tabela4[[#This Row],[Marlon Colovini - 01]:[Marlon Colovini - 02]])</f>
        <v>0</v>
      </c>
      <c r="C55" s="19">
        <f>Tabela4[[#This Row],[Mara Barichello]]</f>
        <v>0</v>
      </c>
      <c r="D55" s="19">
        <f>Tabela4[[#This Row],[Jandira Dutra]]</f>
        <v>0</v>
      </c>
      <c r="E55" s="19">
        <f>Tabela4[[#This Row],[Luiz Fernando Kruger]]</f>
        <v>0</v>
      </c>
      <c r="F55" s="19">
        <f>SUM(Tabela4[[#This Row],[Paulo Bohn - 01]:[Paulo Bohn - 04]])</f>
        <v>0</v>
      </c>
      <c r="G55" s="19">
        <f>Tabela4[[#This Row],[Analia (Clodoaldo Entre-Ijuis)]]</f>
        <v>0</v>
      </c>
      <c r="H55" s="19">
        <f>Tabela4[[#This Row],[Biroh]]</f>
        <v>0</v>
      </c>
      <c r="I55" s="19">
        <f>Tabela4[[#This Row],[Gelson Posser]]</f>
        <v>0</v>
      </c>
      <c r="J55" s="19">
        <f>Tabela4[[#This Row],[Supermercado Caryone]]</f>
        <v>0</v>
      </c>
      <c r="K55" s="19">
        <f>Tabela4[[#This Row],[Ernani Minetto]]</f>
        <v>0</v>
      </c>
      <c r="L55" s="19">
        <f>Tabela4[[#This Row],[Jair Moscon]]</f>
        <v>0</v>
      </c>
      <c r="M55" s="19">
        <f>SUM(Tabela4[[#This Row],[Fabio Milke - 01]:[Fabio Milke - 02]])</f>
        <v>0</v>
      </c>
      <c r="N55" s="19">
        <f>Tabela4[[#This Row],[Piaia]]</f>
        <v>0</v>
      </c>
      <c r="O55" s="19">
        <f>Tabela4[[#This Row],[Osmar Veronese]]</f>
        <v>0</v>
      </c>
      <c r="P55" s="19">
        <f>Tabela4[[#This Row],[ José Luiz Moraes]]</f>
        <v>0</v>
      </c>
      <c r="Q55" s="19">
        <f>Tabela4[[#This Row],[Supermercado Cripy]]</f>
        <v>0</v>
      </c>
      <c r="R55" s="19">
        <f>Tabela4[[#This Row],[Gláucio Lipski (Giruá)]]</f>
        <v>0</v>
      </c>
      <c r="S55" s="19">
        <f>Tabela4[[#This Row],[Contri]]</f>
        <v>0</v>
      </c>
      <c r="T55" s="19">
        <f>Tabela4[[#This Row],[Cleci Rubi]]</f>
        <v>0</v>
      </c>
      <c r="U55" s="19">
        <f>Tabela4[[#This Row],[Betine Rost]]</f>
        <v>0</v>
      </c>
      <c r="V55" s="19">
        <f>SUM(Tabela4[[#This Row],[Robinson Fetter - 01]:[Robinson Fetter - 03]])</f>
        <v>0</v>
      </c>
      <c r="W55" s="19">
        <f>Tabela4[[#This Row],[Fabio De Moura]]</f>
        <v>0</v>
      </c>
      <c r="X55" s="19">
        <f>Tabela4[[#This Row],[Rochele Santos Moraes]]</f>
        <v>0</v>
      </c>
      <c r="Y55" s="19">
        <f>Tabela4[[#This Row],[Auto Posto Kairã]]</f>
        <v>0</v>
      </c>
      <c r="Z55" s="19">
        <f>Tabela4[[#This Row],[Erno Schiefelbain]]</f>
        <v>0</v>
      </c>
      <c r="AA55" s="19">
        <f>Tabela4[[#This Row],[José Paulo Backes]]</f>
        <v>0</v>
      </c>
      <c r="AB55" s="19">
        <f>Tabela4[[#This Row],[Gelso Tofolo]]</f>
        <v>0</v>
      </c>
      <c r="AC55" s="19">
        <f>Tabela4[[#This Row],[Diamantino]]</f>
        <v>0</v>
      </c>
      <c r="AD55" s="19">
        <f>Tabela4[[#This Row],[Mercado Bueno]]</f>
        <v>0</v>
      </c>
      <c r="AE55" s="19">
        <f>Tabela4[[#This Row],[Daniela Donadel Massalai]]</f>
        <v>0</v>
      </c>
      <c r="AF55" s="19">
        <f>Tabela4[[#This Row],[Comercio De Moto Peças Irmãos Guarani Ltda]]</f>
        <v>0</v>
      </c>
      <c r="AG55" s="19">
        <f>Tabela4[[#This Row],[Mauricio Luis Lunardi]]</f>
        <v>0</v>
      </c>
      <c r="AH55" s="19">
        <f>Tabela4[[#This Row],[Rosa Maria Restle Radunz]]</f>
        <v>0</v>
      </c>
      <c r="AI55" s="19">
        <f>Tabela4[[#This Row],[Ivo Amaral De Oliveira]]</f>
        <v>0</v>
      </c>
      <c r="AJ55" s="19">
        <f>Tabela4[[#This Row],[Silvio Robert Lemos Avila]]</f>
        <v>0</v>
      </c>
      <c r="AK55" s="19">
        <f>Tabela4[[#This Row],[Eldo Rost]]</f>
        <v>0</v>
      </c>
      <c r="AL55" s="19">
        <f>SUM(Tabela4[[#This Row],[Padaria Avenida - 01]:[Padaria Avenida - 02]])</f>
        <v>0</v>
      </c>
      <c r="AM55" s="19">
        <f>Tabela4[[#This Row],[Cristiano Anshau]]</f>
        <v>0</v>
      </c>
      <c r="AN55" s="19">
        <f>Tabela4[[#This Row],[Luciana Claudete Meirelles Correa]]</f>
        <v>0</v>
      </c>
      <c r="AO55" s="19">
        <f>Tabela4[[#This Row],[Marcio Jose Siqueira]]</f>
        <v>0</v>
      </c>
      <c r="AP55" s="19">
        <f>Tabela4[[#This Row],[Marcos Rogerio Kessler]]</f>
        <v>0</v>
      </c>
      <c r="AQ55" s="19">
        <f>SUM(Tabela4[[#This Row],[AABB - 01]:[AABB - 02]])</f>
        <v>0</v>
      </c>
      <c r="AR55" s="19">
        <f>SUM(Tabela4[[#This Row],[Wanda Burkard - 01]:[Wanda Burkard - 02]])</f>
        <v>0</v>
      </c>
      <c r="AS55" s="19">
        <f>Tabela4[[#This Row],[Silvio Robert Lemos Avila Me]]</f>
        <v>0</v>
      </c>
      <c r="AT55" s="19">
        <f>Tabela4[[#This Row],[Carmelo]]</f>
        <v>0</v>
      </c>
      <c r="AU55" s="19">
        <f>Tabela4[[#This Row],[Antonio Dal Forno]]</f>
        <v>0</v>
      </c>
      <c r="AV55" s="19">
        <f>Tabela4[[#This Row],[Marisane Paulus]]</f>
        <v>0</v>
      </c>
      <c r="AW55" s="19">
        <f>Tabela4[[#This Row],[Segatto Ceretta Ltda]]</f>
        <v>0</v>
      </c>
      <c r="AX55" s="19">
        <f>SUM(Tabela4[[#This Row],[APAE - 01]:[APAE - 02]])</f>
        <v>0</v>
      </c>
      <c r="AY55" s="19">
        <f>Tabela4[[#This Row],[Cássio Burin]]</f>
        <v>0</v>
      </c>
      <c r="AZ55" s="19">
        <f>Tabela4[[#This Row],[Patrick Kristoschek Da Silva]]</f>
        <v>0</v>
      </c>
      <c r="BA55" s="19">
        <f>Tabela4[[#This Row],[Silvio Robert Ávila - (Valmir)]]</f>
        <v>0</v>
      </c>
      <c r="BB55" s="19">
        <f>Tabela4[[#This Row],[Zederson Jose Della Flora]]</f>
        <v>0</v>
      </c>
      <c r="BC55" s="19">
        <f>Tabela4[[#This Row],[Carlos Walmir Larsão Rolim]]</f>
        <v>0</v>
      </c>
      <c r="BD55" s="19">
        <f>Tabela4[[#This Row],[Danieli Missio]]</f>
        <v>0</v>
      </c>
      <c r="BE55" s="19">
        <f>Tabela4[[#This Row],[José Vasconcellos]]</f>
        <v>0</v>
      </c>
      <c r="BF55" s="19">
        <f>Tabela4[[#This Row],[Linho Lev Alimentos]]</f>
        <v>0</v>
      </c>
      <c r="BG55" s="19">
        <f>Tabela4[[#This Row],[Ernani Czapla]]</f>
        <v>0</v>
      </c>
      <c r="BH55" s="19">
        <f>Tabela4[[#This Row],[Valesca Da Luz]]</f>
        <v>0</v>
      </c>
      <c r="BI55" s="19">
        <f>Tabela4[[#This Row],[Olavo Mildner]]</f>
        <v>0</v>
      </c>
      <c r="BJ55" s="19">
        <f>Tabela4[[#This Row],[Dilnei Rohled]]</f>
        <v>0</v>
      </c>
      <c r="BK55" s="19">
        <f>Tabela4[[#This Row],[Shaiana Signorini]]</f>
        <v>0</v>
      </c>
      <c r="BL55" s="19">
        <f>Tabela4[[#This Row],[Fonse Atacado]]</f>
        <v>0</v>
      </c>
      <c r="BM55" s="19">
        <f>Tabela4[[#This Row],[Comercial de Alimentos]]</f>
        <v>0</v>
      </c>
      <c r="BN55" s="19">
        <f>Tabela4[[#This Row],[Ivone Kasburg Serralheria]]</f>
        <v>0</v>
      </c>
      <c r="BO55" s="19">
        <f>Tabela4[[#This Row],[Mercado Ceretta]]</f>
        <v>0</v>
      </c>
      <c r="BP55" s="19">
        <f>Tabela4[[#This Row],[Antonio Carlos Dos Santos Pereira]]</f>
        <v>0</v>
      </c>
      <c r="BQ55" s="19">
        <f>Tabela4[[#This Row],[Volnei Lemos Avila - Me]]</f>
        <v>0</v>
      </c>
      <c r="BR55" s="19">
        <f>Tabela4[[#This Row],[Silvana Meneghini]]</f>
        <v>0</v>
      </c>
      <c r="BS55" s="19">
        <f>Tabela4[[#This Row],[Eficaz Engenharia Ltda]]</f>
        <v>0</v>
      </c>
      <c r="BT55" s="19">
        <f>SUM(Tabela4[[#Headers],[Tania Regina Schmaltz - 01]:[Tania Regina Schmaltz - 02]])</f>
        <v>0</v>
      </c>
      <c r="BU55" s="19">
        <f>Tabela4[[#This Row],[Camila Ceretta Segatto]]</f>
        <v>0</v>
      </c>
      <c r="BV55" s="19">
        <f>Tabela4[[#This Row],[Vagner Ribas Dos Santos]]</f>
        <v>0</v>
      </c>
      <c r="BW55" s="19">
        <f>Tabela4[[#This Row],[Claudio Alfredo Konrat]]</f>
        <v>0</v>
      </c>
      <c r="BX55" s="19">
        <f>Tabela4[[#This Row],[Paulo Cesar da Rosa (Residencial)]]</f>
        <v>0</v>
      </c>
      <c r="BY55" s="19">
        <f>Tabela4[[#This Row],[Paulo Cesar da Rosa (Comercial)]]</f>
        <v>0</v>
      </c>
      <c r="BZ55" s="19">
        <f>Tabela4[[#This Row],[Geselda Schirmer (Fabiano)]]</f>
        <v>0</v>
      </c>
    </row>
    <row r="56" spans="1:78" s="19" customFormat="1" x14ac:dyDescent="0.25">
      <c r="A56" s="17">
        <v>44743</v>
      </c>
      <c r="B56" s="19">
        <f>SUM(Tabela4[[#This Row],[Marlon Colovini - 01]:[Marlon Colovini - 02]])</f>
        <v>0</v>
      </c>
      <c r="C56" s="19">
        <f>Tabela4[[#This Row],[Mara Barichello]]</f>
        <v>0</v>
      </c>
      <c r="D56" s="19">
        <f>Tabela4[[#This Row],[Jandira Dutra]]</f>
        <v>0</v>
      </c>
      <c r="E56" s="19">
        <f>Tabela4[[#This Row],[Luiz Fernando Kruger]]</f>
        <v>0</v>
      </c>
      <c r="F56" s="19">
        <f>SUM(Tabela4[[#This Row],[Paulo Bohn - 01]:[Paulo Bohn - 04]])</f>
        <v>0</v>
      </c>
      <c r="G56" s="19">
        <f>Tabela4[[#This Row],[Analia (Clodoaldo Entre-Ijuis)]]</f>
        <v>0</v>
      </c>
      <c r="H56" s="19">
        <f>Tabela4[[#This Row],[Biroh]]</f>
        <v>0</v>
      </c>
      <c r="I56" s="19">
        <f>Tabela4[[#This Row],[Gelson Posser]]</f>
        <v>0</v>
      </c>
      <c r="J56" s="19">
        <f>Tabela4[[#This Row],[Supermercado Caryone]]</f>
        <v>0</v>
      </c>
      <c r="K56" s="19">
        <f>Tabela4[[#This Row],[Ernani Minetto]]</f>
        <v>0</v>
      </c>
      <c r="L56" s="19">
        <f>Tabela4[[#This Row],[Jair Moscon]]</f>
        <v>0</v>
      </c>
      <c r="M56" s="19">
        <f>SUM(Tabela4[[#This Row],[Fabio Milke - 01]:[Fabio Milke - 02]])</f>
        <v>0</v>
      </c>
      <c r="N56" s="19">
        <f>Tabela4[[#This Row],[Piaia]]</f>
        <v>0</v>
      </c>
      <c r="O56" s="19">
        <f>Tabela4[[#This Row],[Osmar Veronese]]</f>
        <v>0</v>
      </c>
      <c r="P56" s="19">
        <f>Tabela4[[#This Row],[ José Luiz Moraes]]</f>
        <v>0</v>
      </c>
      <c r="Q56" s="19">
        <f>Tabela4[[#This Row],[Supermercado Cripy]]</f>
        <v>0</v>
      </c>
      <c r="R56" s="19">
        <f>Tabela4[[#This Row],[Gláucio Lipski (Giruá)]]</f>
        <v>0</v>
      </c>
      <c r="S56" s="19">
        <f>Tabela4[[#This Row],[Contri]]</f>
        <v>0</v>
      </c>
      <c r="T56" s="19">
        <f>Tabela4[[#This Row],[Cleci Rubi]]</f>
        <v>0</v>
      </c>
      <c r="U56" s="19">
        <f>Tabela4[[#This Row],[Betine Rost]]</f>
        <v>0</v>
      </c>
      <c r="V56" s="19">
        <f>SUM(Tabela4[[#This Row],[Robinson Fetter - 01]:[Robinson Fetter - 03]])</f>
        <v>0</v>
      </c>
      <c r="W56" s="19">
        <f>Tabela4[[#This Row],[Fabio De Moura]]</f>
        <v>0</v>
      </c>
      <c r="X56" s="19">
        <f>Tabela4[[#This Row],[Rochele Santos Moraes]]</f>
        <v>0</v>
      </c>
      <c r="Y56" s="19">
        <f>Tabela4[[#This Row],[Auto Posto Kairã]]</f>
        <v>0</v>
      </c>
      <c r="Z56" s="19">
        <f>Tabela4[[#This Row],[Erno Schiefelbain]]</f>
        <v>0</v>
      </c>
      <c r="AA56" s="19">
        <f>Tabela4[[#This Row],[José Paulo Backes]]</f>
        <v>0</v>
      </c>
      <c r="AB56" s="19">
        <f>Tabela4[[#This Row],[Gelso Tofolo]]</f>
        <v>0</v>
      </c>
      <c r="AC56" s="19">
        <f>Tabela4[[#This Row],[Diamantino]]</f>
        <v>0</v>
      </c>
      <c r="AD56" s="19">
        <f>Tabela4[[#This Row],[Mercado Bueno]]</f>
        <v>0</v>
      </c>
      <c r="AE56" s="19">
        <f>Tabela4[[#This Row],[Daniela Donadel Massalai]]</f>
        <v>0</v>
      </c>
      <c r="AF56" s="19">
        <f>Tabela4[[#This Row],[Comercio De Moto Peças Irmãos Guarani Ltda]]</f>
        <v>0</v>
      </c>
      <c r="AG56" s="19">
        <f>Tabela4[[#This Row],[Mauricio Luis Lunardi]]</f>
        <v>0</v>
      </c>
      <c r="AH56" s="19">
        <f>Tabela4[[#This Row],[Rosa Maria Restle Radunz]]</f>
        <v>0</v>
      </c>
      <c r="AI56" s="19">
        <f>Tabela4[[#This Row],[Ivo Amaral De Oliveira]]</f>
        <v>0</v>
      </c>
      <c r="AJ56" s="19">
        <f>Tabela4[[#This Row],[Silvio Robert Lemos Avila]]</f>
        <v>0</v>
      </c>
      <c r="AK56" s="19">
        <f>Tabela4[[#This Row],[Eldo Rost]]</f>
        <v>0</v>
      </c>
      <c r="AL56" s="19">
        <f>SUM(Tabela4[[#This Row],[Padaria Avenida - 01]:[Padaria Avenida - 02]])</f>
        <v>0</v>
      </c>
      <c r="AM56" s="19">
        <f>Tabela4[[#This Row],[Cristiano Anshau]]</f>
        <v>0</v>
      </c>
      <c r="AN56" s="19">
        <f>Tabela4[[#This Row],[Luciana Claudete Meirelles Correa]]</f>
        <v>0</v>
      </c>
      <c r="AO56" s="19">
        <f>Tabela4[[#This Row],[Marcio Jose Siqueira]]</f>
        <v>0</v>
      </c>
      <c r="AP56" s="19">
        <f>Tabela4[[#This Row],[Marcos Rogerio Kessler]]</f>
        <v>0</v>
      </c>
      <c r="AQ56" s="19">
        <f>SUM(Tabela4[[#This Row],[AABB - 01]:[AABB - 02]])</f>
        <v>0</v>
      </c>
      <c r="AR56" s="19">
        <f>SUM(Tabela4[[#This Row],[Wanda Burkard - 01]:[Wanda Burkard - 02]])</f>
        <v>0</v>
      </c>
      <c r="AS56" s="19">
        <f>Tabela4[[#This Row],[Silvio Robert Lemos Avila Me]]</f>
        <v>0</v>
      </c>
      <c r="AT56" s="19">
        <f>Tabela4[[#This Row],[Carmelo]]</f>
        <v>0</v>
      </c>
      <c r="AU56" s="19">
        <f>Tabela4[[#This Row],[Antonio Dal Forno]]</f>
        <v>0</v>
      </c>
      <c r="AV56" s="19">
        <f>Tabela4[[#This Row],[Marisane Paulus]]</f>
        <v>0</v>
      </c>
      <c r="AW56" s="19">
        <f>Tabela4[[#This Row],[Segatto Ceretta Ltda]]</f>
        <v>0</v>
      </c>
      <c r="AX56" s="19">
        <f>SUM(Tabela4[[#This Row],[APAE - 01]:[APAE - 02]])</f>
        <v>0</v>
      </c>
      <c r="AY56" s="19">
        <f>Tabela4[[#This Row],[Cássio Burin]]</f>
        <v>0</v>
      </c>
      <c r="AZ56" s="19">
        <f>Tabela4[[#This Row],[Patrick Kristoschek Da Silva]]</f>
        <v>0</v>
      </c>
      <c r="BA56" s="19">
        <f>Tabela4[[#This Row],[Silvio Robert Ávila - (Valmir)]]</f>
        <v>0</v>
      </c>
      <c r="BB56" s="19">
        <f>Tabela4[[#This Row],[Zederson Jose Della Flora]]</f>
        <v>0</v>
      </c>
      <c r="BC56" s="19">
        <f>Tabela4[[#This Row],[Carlos Walmir Larsão Rolim]]</f>
        <v>0</v>
      </c>
      <c r="BD56" s="19">
        <f>Tabela4[[#This Row],[Danieli Missio]]</f>
        <v>0</v>
      </c>
      <c r="BE56" s="19">
        <f>Tabela4[[#This Row],[José Vasconcellos]]</f>
        <v>0</v>
      </c>
      <c r="BF56" s="19">
        <f>Tabela4[[#This Row],[Linho Lev Alimentos]]</f>
        <v>0</v>
      </c>
      <c r="BG56" s="19">
        <f>Tabela4[[#This Row],[Ernani Czapla]]</f>
        <v>0</v>
      </c>
      <c r="BH56" s="19">
        <f>Tabela4[[#This Row],[Valesca Da Luz]]</f>
        <v>0</v>
      </c>
      <c r="BI56" s="19">
        <f>Tabela4[[#This Row],[Olavo Mildner]]</f>
        <v>0</v>
      </c>
      <c r="BJ56" s="19">
        <f>Tabela4[[#This Row],[Dilnei Rohled]]</f>
        <v>0</v>
      </c>
      <c r="BK56" s="19">
        <f>Tabela4[[#This Row],[Shaiana Signorini]]</f>
        <v>0</v>
      </c>
      <c r="BL56" s="19">
        <f>Tabela4[[#This Row],[Fonse Atacado]]</f>
        <v>0</v>
      </c>
      <c r="BM56" s="19">
        <f>Tabela4[[#This Row],[Comercial de Alimentos]]</f>
        <v>0</v>
      </c>
      <c r="BN56" s="19">
        <f>Tabela4[[#This Row],[Ivone Kasburg Serralheria]]</f>
        <v>0</v>
      </c>
      <c r="BO56" s="19">
        <f>Tabela4[[#This Row],[Mercado Ceretta]]</f>
        <v>0</v>
      </c>
      <c r="BP56" s="19">
        <f>Tabela4[[#This Row],[Antonio Carlos Dos Santos Pereira]]</f>
        <v>0</v>
      </c>
      <c r="BQ56" s="19">
        <f>Tabela4[[#This Row],[Volnei Lemos Avila - Me]]</f>
        <v>0</v>
      </c>
      <c r="BR56" s="19">
        <f>Tabela4[[#This Row],[Silvana Meneghini]]</f>
        <v>0</v>
      </c>
      <c r="BS56" s="19">
        <f>Tabela4[[#This Row],[Eficaz Engenharia Ltda]]</f>
        <v>0</v>
      </c>
      <c r="BT56" s="19">
        <f>SUM(Tabela4[[#Headers],[Tania Regina Schmaltz - 01]:[Tania Regina Schmaltz - 02]])</f>
        <v>0</v>
      </c>
      <c r="BU56" s="19">
        <f>Tabela4[[#This Row],[Camila Ceretta Segatto]]</f>
        <v>0</v>
      </c>
      <c r="BV56" s="19">
        <f>Tabela4[[#This Row],[Vagner Ribas Dos Santos]]</f>
        <v>0</v>
      </c>
      <c r="BW56" s="19">
        <f>Tabela4[[#This Row],[Claudio Alfredo Konrat]]</f>
        <v>0</v>
      </c>
      <c r="BX56" s="19">
        <f>Tabela4[[#This Row],[Paulo Cesar da Rosa (Residencial)]]</f>
        <v>0</v>
      </c>
      <c r="BY56" s="19">
        <f>Tabela4[[#This Row],[Paulo Cesar da Rosa (Comercial)]]</f>
        <v>0</v>
      </c>
      <c r="BZ56" s="19">
        <f>Tabela4[[#This Row],[Geselda Schirmer (Fabiano)]]</f>
        <v>0</v>
      </c>
    </row>
    <row r="57" spans="1:78" s="19" customFormat="1" x14ac:dyDescent="0.25">
      <c r="A57" s="17">
        <v>44774</v>
      </c>
      <c r="B57" s="19">
        <f>SUM(Tabela4[[#This Row],[Marlon Colovini - 01]:[Marlon Colovini - 02]])</f>
        <v>0</v>
      </c>
      <c r="C57" s="19">
        <f>Tabela4[[#This Row],[Mara Barichello]]</f>
        <v>0</v>
      </c>
      <c r="D57" s="19">
        <f>Tabela4[[#This Row],[Jandira Dutra]]</f>
        <v>0</v>
      </c>
      <c r="E57" s="19">
        <f>Tabela4[[#This Row],[Luiz Fernando Kruger]]</f>
        <v>0</v>
      </c>
      <c r="F57" s="19">
        <f>SUM(Tabela4[[#This Row],[Paulo Bohn - 01]:[Paulo Bohn - 04]])</f>
        <v>0</v>
      </c>
      <c r="G57" s="19">
        <f>Tabela4[[#This Row],[Analia (Clodoaldo Entre-Ijuis)]]</f>
        <v>0</v>
      </c>
      <c r="H57" s="19">
        <f>Tabela4[[#This Row],[Biroh]]</f>
        <v>0</v>
      </c>
      <c r="I57" s="19">
        <f>Tabela4[[#This Row],[Gelson Posser]]</f>
        <v>0</v>
      </c>
      <c r="J57" s="19">
        <f>Tabela4[[#This Row],[Supermercado Caryone]]</f>
        <v>0</v>
      </c>
      <c r="K57" s="19">
        <f>Tabela4[[#This Row],[Ernani Minetto]]</f>
        <v>0</v>
      </c>
      <c r="L57" s="19">
        <f>Tabela4[[#This Row],[Jair Moscon]]</f>
        <v>0</v>
      </c>
      <c r="M57" s="19">
        <f>SUM(Tabela4[[#This Row],[Fabio Milke - 01]:[Fabio Milke - 02]])</f>
        <v>0</v>
      </c>
      <c r="N57" s="19">
        <f>Tabela4[[#This Row],[Piaia]]</f>
        <v>0</v>
      </c>
      <c r="O57" s="19">
        <f>Tabela4[[#This Row],[Osmar Veronese]]</f>
        <v>0</v>
      </c>
      <c r="P57" s="19">
        <f>Tabela4[[#This Row],[ José Luiz Moraes]]</f>
        <v>0</v>
      </c>
      <c r="Q57" s="19">
        <f>Tabela4[[#This Row],[Supermercado Cripy]]</f>
        <v>0</v>
      </c>
      <c r="R57" s="19">
        <f>Tabela4[[#This Row],[Gláucio Lipski (Giruá)]]</f>
        <v>0</v>
      </c>
      <c r="S57" s="19">
        <f>Tabela4[[#This Row],[Contri]]</f>
        <v>0</v>
      </c>
      <c r="T57" s="19">
        <f>Tabela4[[#This Row],[Cleci Rubi]]</f>
        <v>0</v>
      </c>
      <c r="U57" s="19">
        <f>Tabela4[[#This Row],[Betine Rost]]</f>
        <v>0</v>
      </c>
      <c r="V57" s="19">
        <f>SUM(Tabela4[[#This Row],[Robinson Fetter - 01]:[Robinson Fetter - 03]])</f>
        <v>0</v>
      </c>
      <c r="W57" s="19">
        <f>Tabela4[[#This Row],[Fabio De Moura]]</f>
        <v>0</v>
      </c>
      <c r="X57" s="19">
        <f>Tabela4[[#This Row],[Rochele Santos Moraes]]</f>
        <v>0</v>
      </c>
      <c r="Y57" s="19">
        <f>Tabela4[[#This Row],[Auto Posto Kairã]]</f>
        <v>0</v>
      </c>
      <c r="Z57" s="19">
        <f>Tabela4[[#This Row],[Erno Schiefelbain]]</f>
        <v>0</v>
      </c>
      <c r="AA57" s="19">
        <f>Tabela4[[#This Row],[José Paulo Backes]]</f>
        <v>0</v>
      </c>
      <c r="AB57" s="19">
        <f>Tabela4[[#This Row],[Gelso Tofolo]]</f>
        <v>0</v>
      </c>
      <c r="AC57" s="19">
        <f>Tabela4[[#This Row],[Diamantino]]</f>
        <v>0</v>
      </c>
      <c r="AD57" s="19">
        <f>Tabela4[[#This Row],[Mercado Bueno]]</f>
        <v>0</v>
      </c>
      <c r="AE57" s="19">
        <f>Tabela4[[#This Row],[Daniela Donadel Massalai]]</f>
        <v>0</v>
      </c>
      <c r="AF57" s="19">
        <f>Tabela4[[#This Row],[Comercio De Moto Peças Irmãos Guarani Ltda]]</f>
        <v>0</v>
      </c>
      <c r="AG57" s="19">
        <f>Tabela4[[#This Row],[Mauricio Luis Lunardi]]</f>
        <v>0</v>
      </c>
      <c r="AH57" s="19">
        <f>Tabela4[[#This Row],[Rosa Maria Restle Radunz]]</f>
        <v>0</v>
      </c>
      <c r="AI57" s="19">
        <f>Tabela4[[#This Row],[Ivo Amaral De Oliveira]]</f>
        <v>0</v>
      </c>
      <c r="AJ57" s="19">
        <f>Tabela4[[#This Row],[Silvio Robert Lemos Avila]]</f>
        <v>0</v>
      </c>
      <c r="AK57" s="19">
        <f>Tabela4[[#This Row],[Eldo Rost]]</f>
        <v>0</v>
      </c>
      <c r="AL57" s="19">
        <f>SUM(Tabela4[[#This Row],[Padaria Avenida - 01]:[Padaria Avenida - 02]])</f>
        <v>0</v>
      </c>
      <c r="AM57" s="19">
        <f>Tabela4[[#This Row],[Cristiano Anshau]]</f>
        <v>0</v>
      </c>
      <c r="AN57" s="19">
        <f>Tabela4[[#This Row],[Luciana Claudete Meirelles Correa]]</f>
        <v>0</v>
      </c>
      <c r="AO57" s="19">
        <f>Tabela4[[#This Row],[Marcio Jose Siqueira]]</f>
        <v>0</v>
      </c>
      <c r="AP57" s="19">
        <f>Tabela4[[#This Row],[Marcos Rogerio Kessler]]</f>
        <v>0</v>
      </c>
      <c r="AQ57" s="19">
        <f>SUM(Tabela4[[#This Row],[AABB - 01]:[AABB - 02]])</f>
        <v>0</v>
      </c>
      <c r="AR57" s="19">
        <f>SUM(Tabela4[[#This Row],[Wanda Burkard - 01]:[Wanda Burkard - 02]])</f>
        <v>0</v>
      </c>
      <c r="AS57" s="19">
        <f>Tabela4[[#This Row],[Silvio Robert Lemos Avila Me]]</f>
        <v>0</v>
      </c>
      <c r="AT57" s="19">
        <f>Tabela4[[#This Row],[Carmelo]]</f>
        <v>0</v>
      </c>
      <c r="AU57" s="19">
        <f>Tabela4[[#This Row],[Antonio Dal Forno]]</f>
        <v>0</v>
      </c>
      <c r="AV57" s="19">
        <f>Tabela4[[#This Row],[Marisane Paulus]]</f>
        <v>0</v>
      </c>
      <c r="AW57" s="19">
        <f>Tabela4[[#This Row],[Segatto Ceretta Ltda]]</f>
        <v>0</v>
      </c>
      <c r="AX57" s="19">
        <f>SUM(Tabela4[[#This Row],[APAE - 01]:[APAE - 02]])</f>
        <v>0</v>
      </c>
      <c r="AY57" s="19">
        <f>Tabela4[[#This Row],[Cássio Burin]]</f>
        <v>0</v>
      </c>
      <c r="AZ57" s="19">
        <f>Tabela4[[#This Row],[Patrick Kristoschek Da Silva]]</f>
        <v>0</v>
      </c>
      <c r="BA57" s="19">
        <f>Tabela4[[#This Row],[Silvio Robert Ávila - (Valmir)]]</f>
        <v>0</v>
      </c>
      <c r="BB57" s="19">
        <f>Tabela4[[#This Row],[Zederson Jose Della Flora]]</f>
        <v>0</v>
      </c>
      <c r="BC57" s="19">
        <f>Tabela4[[#This Row],[Carlos Walmir Larsão Rolim]]</f>
        <v>0</v>
      </c>
      <c r="BD57" s="19">
        <f>Tabela4[[#This Row],[Danieli Missio]]</f>
        <v>0</v>
      </c>
      <c r="BE57" s="19">
        <f>Tabela4[[#This Row],[José Vasconcellos]]</f>
        <v>0</v>
      </c>
      <c r="BF57" s="19">
        <f>Tabela4[[#This Row],[Linho Lev Alimentos]]</f>
        <v>0</v>
      </c>
      <c r="BG57" s="19">
        <f>Tabela4[[#This Row],[Ernani Czapla]]</f>
        <v>0</v>
      </c>
      <c r="BH57" s="19">
        <f>Tabela4[[#This Row],[Valesca Da Luz]]</f>
        <v>0</v>
      </c>
      <c r="BI57" s="19">
        <f>Tabela4[[#This Row],[Olavo Mildner]]</f>
        <v>0</v>
      </c>
      <c r="BJ57" s="19">
        <f>Tabela4[[#This Row],[Dilnei Rohled]]</f>
        <v>0</v>
      </c>
      <c r="BK57" s="19">
        <f>Tabela4[[#This Row],[Shaiana Signorini]]</f>
        <v>0</v>
      </c>
      <c r="BL57" s="19">
        <f>Tabela4[[#This Row],[Fonse Atacado]]</f>
        <v>0</v>
      </c>
      <c r="BM57" s="19">
        <f>Tabela4[[#This Row],[Comercial de Alimentos]]</f>
        <v>0</v>
      </c>
      <c r="BN57" s="19">
        <f>Tabela4[[#This Row],[Ivone Kasburg Serralheria]]</f>
        <v>0</v>
      </c>
      <c r="BO57" s="19">
        <f>Tabela4[[#This Row],[Mercado Ceretta]]</f>
        <v>0</v>
      </c>
      <c r="BP57" s="19">
        <f>Tabela4[[#This Row],[Antonio Carlos Dos Santos Pereira]]</f>
        <v>0</v>
      </c>
      <c r="BQ57" s="19">
        <f>Tabela4[[#This Row],[Volnei Lemos Avila - Me]]</f>
        <v>0</v>
      </c>
      <c r="BR57" s="19">
        <f>Tabela4[[#This Row],[Silvana Meneghini]]</f>
        <v>0</v>
      </c>
      <c r="BS57" s="19">
        <f>Tabela4[[#This Row],[Eficaz Engenharia Ltda]]</f>
        <v>0</v>
      </c>
      <c r="BT57" s="19">
        <f>SUM(Tabela4[[#Headers],[Tania Regina Schmaltz - 01]:[Tania Regina Schmaltz - 02]])</f>
        <v>0</v>
      </c>
      <c r="BU57" s="19">
        <f>Tabela4[[#This Row],[Camila Ceretta Segatto]]</f>
        <v>0</v>
      </c>
      <c r="BV57" s="19">
        <f>Tabela4[[#This Row],[Vagner Ribas Dos Santos]]</f>
        <v>0</v>
      </c>
      <c r="BW57" s="19">
        <f>Tabela4[[#This Row],[Claudio Alfredo Konrat]]</f>
        <v>0</v>
      </c>
      <c r="BX57" s="19">
        <f>Tabela4[[#This Row],[Paulo Cesar da Rosa (Residencial)]]</f>
        <v>0</v>
      </c>
      <c r="BY57" s="19">
        <f>Tabela4[[#This Row],[Paulo Cesar da Rosa (Comercial)]]</f>
        <v>0</v>
      </c>
      <c r="BZ57" s="19">
        <f>Tabela4[[#This Row],[Geselda Schirmer (Fabiano)]]</f>
        <v>0</v>
      </c>
    </row>
    <row r="58" spans="1:78" s="19" customFormat="1" x14ac:dyDescent="0.25">
      <c r="A58" s="17">
        <v>44805</v>
      </c>
      <c r="B58" s="19">
        <f>SUM(Tabela4[[#This Row],[Marlon Colovini - 01]:[Marlon Colovini - 02]])</f>
        <v>0</v>
      </c>
      <c r="C58" s="19">
        <f>Tabela4[[#This Row],[Mara Barichello]]</f>
        <v>0</v>
      </c>
      <c r="D58" s="19">
        <f>Tabela4[[#This Row],[Jandira Dutra]]</f>
        <v>0</v>
      </c>
      <c r="E58" s="19">
        <f>Tabela4[[#This Row],[Luiz Fernando Kruger]]</f>
        <v>0</v>
      </c>
      <c r="F58" s="19">
        <f>SUM(Tabela4[[#This Row],[Paulo Bohn - 01]:[Paulo Bohn - 04]])</f>
        <v>0</v>
      </c>
      <c r="G58" s="19">
        <f>Tabela4[[#This Row],[Analia (Clodoaldo Entre-Ijuis)]]</f>
        <v>0</v>
      </c>
      <c r="H58" s="19">
        <f>Tabela4[[#This Row],[Biroh]]</f>
        <v>0</v>
      </c>
      <c r="I58" s="19">
        <f>Tabela4[[#This Row],[Gelson Posser]]</f>
        <v>0</v>
      </c>
      <c r="J58" s="19">
        <f>Tabela4[[#This Row],[Supermercado Caryone]]</f>
        <v>0</v>
      </c>
      <c r="K58" s="19">
        <f>Tabela4[[#This Row],[Ernani Minetto]]</f>
        <v>0</v>
      </c>
      <c r="L58" s="19">
        <f>Tabela4[[#This Row],[Jair Moscon]]</f>
        <v>0</v>
      </c>
      <c r="M58" s="19">
        <f>SUM(Tabela4[[#This Row],[Fabio Milke - 01]:[Fabio Milke - 02]])</f>
        <v>0</v>
      </c>
      <c r="N58" s="19">
        <f>Tabela4[[#This Row],[Piaia]]</f>
        <v>0</v>
      </c>
      <c r="O58" s="19">
        <f>Tabela4[[#This Row],[Osmar Veronese]]</f>
        <v>0</v>
      </c>
      <c r="P58" s="19">
        <f>Tabela4[[#This Row],[ José Luiz Moraes]]</f>
        <v>0</v>
      </c>
      <c r="Q58" s="19">
        <f>Tabela4[[#This Row],[Supermercado Cripy]]</f>
        <v>0</v>
      </c>
      <c r="R58" s="19">
        <f>Tabela4[[#This Row],[Gláucio Lipski (Giruá)]]</f>
        <v>0</v>
      </c>
      <c r="S58" s="19">
        <f>Tabela4[[#This Row],[Contri]]</f>
        <v>0</v>
      </c>
      <c r="T58" s="19">
        <f>Tabela4[[#This Row],[Cleci Rubi]]</f>
        <v>0</v>
      </c>
      <c r="U58" s="19">
        <f>Tabela4[[#This Row],[Betine Rost]]</f>
        <v>0</v>
      </c>
      <c r="V58" s="19">
        <f>SUM(Tabela4[[#This Row],[Robinson Fetter - 01]:[Robinson Fetter - 03]])</f>
        <v>0</v>
      </c>
      <c r="W58" s="19">
        <f>Tabela4[[#This Row],[Fabio De Moura]]</f>
        <v>0</v>
      </c>
      <c r="X58" s="19">
        <f>Tabela4[[#This Row],[Rochele Santos Moraes]]</f>
        <v>0</v>
      </c>
      <c r="Y58" s="19">
        <f>Tabela4[[#This Row],[Auto Posto Kairã]]</f>
        <v>0</v>
      </c>
      <c r="Z58" s="19">
        <f>Tabela4[[#This Row],[Erno Schiefelbain]]</f>
        <v>0</v>
      </c>
      <c r="AA58" s="19">
        <f>Tabela4[[#This Row],[José Paulo Backes]]</f>
        <v>0</v>
      </c>
      <c r="AB58" s="19">
        <f>Tabela4[[#This Row],[Gelso Tofolo]]</f>
        <v>0</v>
      </c>
      <c r="AC58" s="19">
        <f>Tabela4[[#This Row],[Diamantino]]</f>
        <v>0</v>
      </c>
      <c r="AD58" s="19">
        <f>Tabela4[[#This Row],[Mercado Bueno]]</f>
        <v>0</v>
      </c>
      <c r="AE58" s="19">
        <f>Tabela4[[#This Row],[Daniela Donadel Massalai]]</f>
        <v>0</v>
      </c>
      <c r="AF58" s="19">
        <f>Tabela4[[#This Row],[Comercio De Moto Peças Irmãos Guarani Ltda]]</f>
        <v>0</v>
      </c>
      <c r="AG58" s="19">
        <f>Tabela4[[#This Row],[Mauricio Luis Lunardi]]</f>
        <v>0</v>
      </c>
      <c r="AH58" s="19">
        <f>Tabela4[[#This Row],[Rosa Maria Restle Radunz]]</f>
        <v>0</v>
      </c>
      <c r="AI58" s="19">
        <f>Tabela4[[#This Row],[Ivo Amaral De Oliveira]]</f>
        <v>0</v>
      </c>
      <c r="AJ58" s="19">
        <f>Tabela4[[#This Row],[Silvio Robert Lemos Avila]]</f>
        <v>0</v>
      </c>
      <c r="AK58" s="19">
        <f>Tabela4[[#This Row],[Eldo Rost]]</f>
        <v>0</v>
      </c>
      <c r="AL58" s="19">
        <f>SUM(Tabela4[[#This Row],[Padaria Avenida - 01]:[Padaria Avenida - 02]])</f>
        <v>0</v>
      </c>
      <c r="AM58" s="19">
        <f>Tabela4[[#This Row],[Cristiano Anshau]]</f>
        <v>0</v>
      </c>
      <c r="AN58" s="19">
        <f>Tabela4[[#This Row],[Luciana Claudete Meirelles Correa]]</f>
        <v>0</v>
      </c>
      <c r="AO58" s="19">
        <f>Tabela4[[#This Row],[Marcio Jose Siqueira]]</f>
        <v>0</v>
      </c>
      <c r="AP58" s="19">
        <f>Tabela4[[#This Row],[Marcos Rogerio Kessler]]</f>
        <v>0</v>
      </c>
      <c r="AQ58" s="19">
        <f>SUM(Tabela4[[#This Row],[AABB - 01]:[AABB - 02]])</f>
        <v>0</v>
      </c>
      <c r="AR58" s="19">
        <f>SUM(Tabela4[[#This Row],[Wanda Burkard - 01]:[Wanda Burkard - 02]])</f>
        <v>0</v>
      </c>
      <c r="AS58" s="19">
        <f>Tabela4[[#This Row],[Silvio Robert Lemos Avila Me]]</f>
        <v>0</v>
      </c>
      <c r="AT58" s="19">
        <f>Tabela4[[#This Row],[Carmelo]]</f>
        <v>0</v>
      </c>
      <c r="AU58" s="19">
        <f>Tabela4[[#This Row],[Antonio Dal Forno]]</f>
        <v>0</v>
      </c>
      <c r="AV58" s="19">
        <f>Tabela4[[#This Row],[Marisane Paulus]]</f>
        <v>0</v>
      </c>
      <c r="AW58" s="19">
        <f>Tabela4[[#This Row],[Segatto Ceretta Ltda]]</f>
        <v>0</v>
      </c>
      <c r="AX58" s="19">
        <f>SUM(Tabela4[[#This Row],[APAE - 01]:[APAE - 02]])</f>
        <v>0</v>
      </c>
      <c r="AY58" s="19">
        <f>Tabela4[[#This Row],[Cássio Burin]]</f>
        <v>0</v>
      </c>
      <c r="AZ58" s="19">
        <f>Tabela4[[#This Row],[Patrick Kristoschek Da Silva]]</f>
        <v>0</v>
      </c>
      <c r="BA58" s="19">
        <f>Tabela4[[#This Row],[Silvio Robert Ávila - (Valmir)]]</f>
        <v>0</v>
      </c>
      <c r="BB58" s="19">
        <f>Tabela4[[#This Row],[Zederson Jose Della Flora]]</f>
        <v>0</v>
      </c>
      <c r="BC58" s="19">
        <f>Tabela4[[#This Row],[Carlos Walmir Larsão Rolim]]</f>
        <v>0</v>
      </c>
      <c r="BD58" s="19">
        <f>Tabela4[[#This Row],[Danieli Missio]]</f>
        <v>0</v>
      </c>
      <c r="BE58" s="19">
        <f>Tabela4[[#This Row],[José Vasconcellos]]</f>
        <v>0</v>
      </c>
      <c r="BF58" s="19">
        <f>Tabela4[[#This Row],[Linho Lev Alimentos]]</f>
        <v>0</v>
      </c>
      <c r="BG58" s="19">
        <f>Tabela4[[#This Row],[Ernani Czapla]]</f>
        <v>0</v>
      </c>
      <c r="BH58" s="19">
        <f>Tabela4[[#This Row],[Valesca Da Luz]]</f>
        <v>0</v>
      </c>
      <c r="BI58" s="19">
        <f>Tabela4[[#This Row],[Olavo Mildner]]</f>
        <v>0</v>
      </c>
      <c r="BJ58" s="19">
        <f>Tabela4[[#This Row],[Dilnei Rohled]]</f>
        <v>0</v>
      </c>
      <c r="BK58" s="19">
        <f>Tabela4[[#This Row],[Shaiana Signorini]]</f>
        <v>0</v>
      </c>
      <c r="BL58" s="19">
        <f>Tabela4[[#This Row],[Fonse Atacado]]</f>
        <v>0</v>
      </c>
      <c r="BM58" s="19">
        <f>Tabela4[[#This Row],[Comercial de Alimentos]]</f>
        <v>0</v>
      </c>
      <c r="BN58" s="19">
        <f>Tabela4[[#This Row],[Ivone Kasburg Serralheria]]</f>
        <v>0</v>
      </c>
      <c r="BO58" s="19">
        <f>Tabela4[[#This Row],[Mercado Ceretta]]</f>
        <v>0</v>
      </c>
      <c r="BP58" s="19">
        <f>Tabela4[[#This Row],[Antonio Carlos Dos Santos Pereira]]</f>
        <v>0</v>
      </c>
      <c r="BQ58" s="19">
        <f>Tabela4[[#This Row],[Volnei Lemos Avila - Me]]</f>
        <v>0</v>
      </c>
      <c r="BR58" s="19">
        <f>Tabela4[[#This Row],[Silvana Meneghini]]</f>
        <v>0</v>
      </c>
      <c r="BS58" s="19">
        <f>Tabela4[[#This Row],[Eficaz Engenharia Ltda]]</f>
        <v>0</v>
      </c>
      <c r="BT58" s="19">
        <f>SUM(Tabela4[[#Headers],[Tania Regina Schmaltz - 01]:[Tania Regina Schmaltz - 02]])</f>
        <v>0</v>
      </c>
      <c r="BU58" s="19">
        <f>Tabela4[[#This Row],[Camila Ceretta Segatto]]</f>
        <v>0</v>
      </c>
      <c r="BV58" s="19">
        <f>Tabela4[[#This Row],[Vagner Ribas Dos Santos]]</f>
        <v>0</v>
      </c>
      <c r="BW58" s="19">
        <f>Tabela4[[#This Row],[Claudio Alfredo Konrat]]</f>
        <v>0</v>
      </c>
      <c r="BX58" s="19">
        <f>Tabela4[[#This Row],[Paulo Cesar da Rosa (Residencial)]]</f>
        <v>0</v>
      </c>
      <c r="BY58" s="19">
        <f>Tabela4[[#This Row],[Paulo Cesar da Rosa (Comercial)]]</f>
        <v>0</v>
      </c>
      <c r="BZ58" s="19">
        <f>Tabela4[[#This Row],[Geselda Schirmer (Fabiano)]]</f>
        <v>0</v>
      </c>
    </row>
    <row r="59" spans="1:78" s="19" customFormat="1" x14ac:dyDescent="0.25">
      <c r="A59" s="17">
        <v>44835</v>
      </c>
      <c r="B59" s="19">
        <f>SUM(Tabela4[[#This Row],[Marlon Colovini - 01]:[Marlon Colovini - 02]])</f>
        <v>0</v>
      </c>
      <c r="C59" s="19">
        <f>Tabela4[[#This Row],[Mara Barichello]]</f>
        <v>0</v>
      </c>
      <c r="D59" s="19">
        <f>Tabela4[[#This Row],[Jandira Dutra]]</f>
        <v>0</v>
      </c>
      <c r="E59" s="19">
        <f>Tabela4[[#This Row],[Luiz Fernando Kruger]]</f>
        <v>0</v>
      </c>
      <c r="F59" s="19">
        <f>SUM(Tabela4[[#This Row],[Paulo Bohn - 01]:[Paulo Bohn - 04]])</f>
        <v>0</v>
      </c>
      <c r="G59" s="19">
        <f>Tabela4[[#This Row],[Analia (Clodoaldo Entre-Ijuis)]]</f>
        <v>0</v>
      </c>
      <c r="H59" s="19">
        <f>Tabela4[[#This Row],[Biroh]]</f>
        <v>0</v>
      </c>
      <c r="I59" s="19">
        <f>Tabela4[[#This Row],[Gelson Posser]]</f>
        <v>0</v>
      </c>
      <c r="J59" s="19">
        <f>Tabela4[[#This Row],[Supermercado Caryone]]</f>
        <v>0</v>
      </c>
      <c r="K59" s="19">
        <f>Tabela4[[#This Row],[Ernani Minetto]]</f>
        <v>0</v>
      </c>
      <c r="L59" s="19">
        <f>Tabela4[[#This Row],[Jair Moscon]]</f>
        <v>0</v>
      </c>
      <c r="M59" s="19">
        <f>SUM(Tabela4[[#This Row],[Fabio Milke - 01]:[Fabio Milke - 02]])</f>
        <v>0</v>
      </c>
      <c r="N59" s="19">
        <f>Tabela4[[#This Row],[Piaia]]</f>
        <v>0</v>
      </c>
      <c r="O59" s="19">
        <f>Tabela4[[#This Row],[Osmar Veronese]]</f>
        <v>0</v>
      </c>
      <c r="P59" s="19">
        <f>Tabela4[[#This Row],[ José Luiz Moraes]]</f>
        <v>0</v>
      </c>
      <c r="Q59" s="19">
        <f>Tabela4[[#This Row],[Supermercado Cripy]]</f>
        <v>0</v>
      </c>
      <c r="R59" s="19">
        <f>Tabela4[[#This Row],[Gláucio Lipski (Giruá)]]</f>
        <v>0</v>
      </c>
      <c r="S59" s="19">
        <f>Tabela4[[#This Row],[Contri]]</f>
        <v>0</v>
      </c>
      <c r="T59" s="19">
        <f>Tabela4[[#This Row],[Cleci Rubi]]</f>
        <v>0</v>
      </c>
      <c r="U59" s="19">
        <f>Tabela4[[#This Row],[Betine Rost]]</f>
        <v>0</v>
      </c>
      <c r="V59" s="19">
        <f>SUM(Tabela4[[#This Row],[Robinson Fetter - 01]:[Robinson Fetter - 03]])</f>
        <v>0</v>
      </c>
      <c r="W59" s="19">
        <f>Tabela4[[#This Row],[Fabio De Moura]]</f>
        <v>0</v>
      </c>
      <c r="X59" s="19">
        <f>Tabela4[[#This Row],[Rochele Santos Moraes]]</f>
        <v>0</v>
      </c>
      <c r="Y59" s="19">
        <f>Tabela4[[#This Row],[Auto Posto Kairã]]</f>
        <v>0</v>
      </c>
      <c r="Z59" s="19">
        <f>Tabela4[[#This Row],[Erno Schiefelbain]]</f>
        <v>0</v>
      </c>
      <c r="AA59" s="19">
        <f>Tabela4[[#This Row],[José Paulo Backes]]</f>
        <v>0</v>
      </c>
      <c r="AB59" s="19">
        <f>Tabela4[[#This Row],[Gelso Tofolo]]</f>
        <v>0</v>
      </c>
      <c r="AC59" s="19">
        <f>Tabela4[[#This Row],[Diamantino]]</f>
        <v>0</v>
      </c>
      <c r="AD59" s="19">
        <f>Tabela4[[#This Row],[Mercado Bueno]]</f>
        <v>0</v>
      </c>
      <c r="AE59" s="19">
        <f>Tabela4[[#This Row],[Daniela Donadel Massalai]]</f>
        <v>0</v>
      </c>
      <c r="AF59" s="19">
        <f>Tabela4[[#This Row],[Comercio De Moto Peças Irmãos Guarani Ltda]]</f>
        <v>0</v>
      </c>
      <c r="AG59" s="19">
        <f>Tabela4[[#This Row],[Mauricio Luis Lunardi]]</f>
        <v>0</v>
      </c>
      <c r="AH59" s="19">
        <f>Tabela4[[#This Row],[Rosa Maria Restle Radunz]]</f>
        <v>0</v>
      </c>
      <c r="AI59" s="19">
        <f>Tabela4[[#This Row],[Ivo Amaral De Oliveira]]</f>
        <v>0</v>
      </c>
      <c r="AJ59" s="19">
        <f>Tabela4[[#This Row],[Silvio Robert Lemos Avila]]</f>
        <v>0</v>
      </c>
      <c r="AK59" s="19">
        <f>Tabela4[[#This Row],[Eldo Rost]]</f>
        <v>0</v>
      </c>
      <c r="AL59" s="19">
        <f>SUM(Tabela4[[#This Row],[Padaria Avenida - 01]:[Padaria Avenida - 02]])</f>
        <v>0</v>
      </c>
      <c r="AM59" s="19">
        <f>Tabela4[[#This Row],[Cristiano Anshau]]</f>
        <v>0</v>
      </c>
      <c r="AN59" s="19">
        <f>Tabela4[[#This Row],[Luciana Claudete Meirelles Correa]]</f>
        <v>0</v>
      </c>
      <c r="AO59" s="19">
        <f>Tabela4[[#This Row],[Marcio Jose Siqueira]]</f>
        <v>0</v>
      </c>
      <c r="AP59" s="19">
        <f>Tabela4[[#This Row],[Marcos Rogerio Kessler]]</f>
        <v>0</v>
      </c>
      <c r="AQ59" s="19">
        <f>SUM(Tabela4[[#This Row],[AABB - 01]:[AABB - 02]])</f>
        <v>0</v>
      </c>
      <c r="AR59" s="19">
        <f>SUM(Tabela4[[#This Row],[Wanda Burkard - 01]:[Wanda Burkard - 02]])</f>
        <v>0</v>
      </c>
      <c r="AS59" s="19">
        <f>Tabela4[[#This Row],[Silvio Robert Lemos Avila Me]]</f>
        <v>0</v>
      </c>
      <c r="AT59" s="19">
        <f>Tabela4[[#This Row],[Carmelo]]</f>
        <v>0</v>
      </c>
      <c r="AU59" s="19">
        <f>Tabela4[[#This Row],[Antonio Dal Forno]]</f>
        <v>0</v>
      </c>
      <c r="AV59" s="19">
        <f>Tabela4[[#This Row],[Marisane Paulus]]</f>
        <v>0</v>
      </c>
      <c r="AW59" s="19">
        <f>Tabela4[[#This Row],[Segatto Ceretta Ltda]]</f>
        <v>0</v>
      </c>
      <c r="AX59" s="19">
        <f>SUM(Tabela4[[#This Row],[APAE - 01]:[APAE - 02]])</f>
        <v>0</v>
      </c>
      <c r="AY59" s="19">
        <f>Tabela4[[#This Row],[Cássio Burin]]</f>
        <v>0</v>
      </c>
      <c r="AZ59" s="19">
        <f>Tabela4[[#This Row],[Patrick Kristoschek Da Silva]]</f>
        <v>0</v>
      </c>
      <c r="BA59" s="19">
        <f>Tabela4[[#This Row],[Silvio Robert Ávila - (Valmir)]]</f>
        <v>0</v>
      </c>
      <c r="BB59" s="19">
        <f>Tabela4[[#This Row],[Zederson Jose Della Flora]]</f>
        <v>0</v>
      </c>
      <c r="BC59" s="19">
        <f>Tabela4[[#This Row],[Carlos Walmir Larsão Rolim]]</f>
        <v>0</v>
      </c>
      <c r="BD59" s="19">
        <f>Tabela4[[#This Row],[Danieli Missio]]</f>
        <v>0</v>
      </c>
      <c r="BE59" s="19">
        <f>Tabela4[[#This Row],[José Vasconcellos]]</f>
        <v>0</v>
      </c>
      <c r="BF59" s="19">
        <f>Tabela4[[#This Row],[Linho Lev Alimentos]]</f>
        <v>0</v>
      </c>
      <c r="BG59" s="19">
        <f>Tabela4[[#This Row],[Ernani Czapla]]</f>
        <v>0</v>
      </c>
      <c r="BH59" s="19">
        <f>Tabela4[[#This Row],[Valesca Da Luz]]</f>
        <v>0</v>
      </c>
      <c r="BI59" s="19">
        <f>Tabela4[[#This Row],[Olavo Mildner]]</f>
        <v>0</v>
      </c>
      <c r="BJ59" s="19">
        <f>Tabela4[[#This Row],[Dilnei Rohled]]</f>
        <v>0</v>
      </c>
      <c r="BK59" s="19">
        <f>Tabela4[[#This Row],[Shaiana Signorini]]</f>
        <v>0</v>
      </c>
      <c r="BL59" s="19">
        <f>Tabela4[[#This Row],[Fonse Atacado]]</f>
        <v>0</v>
      </c>
      <c r="BM59" s="19">
        <f>Tabela4[[#This Row],[Comercial de Alimentos]]</f>
        <v>0</v>
      </c>
      <c r="BN59" s="19">
        <f>Tabela4[[#This Row],[Ivone Kasburg Serralheria]]</f>
        <v>0</v>
      </c>
      <c r="BO59" s="19">
        <f>Tabela4[[#This Row],[Mercado Ceretta]]</f>
        <v>0</v>
      </c>
      <c r="BP59" s="19">
        <f>Tabela4[[#This Row],[Antonio Carlos Dos Santos Pereira]]</f>
        <v>0</v>
      </c>
      <c r="BQ59" s="19">
        <f>Tabela4[[#This Row],[Volnei Lemos Avila - Me]]</f>
        <v>0</v>
      </c>
      <c r="BR59" s="19">
        <f>Tabela4[[#This Row],[Silvana Meneghini]]</f>
        <v>0</v>
      </c>
      <c r="BS59" s="19">
        <f>Tabela4[[#This Row],[Eficaz Engenharia Ltda]]</f>
        <v>0</v>
      </c>
      <c r="BT59" s="19">
        <f>SUM(Tabela4[[#Headers],[Tania Regina Schmaltz - 01]:[Tania Regina Schmaltz - 02]])</f>
        <v>0</v>
      </c>
      <c r="BU59" s="19">
        <f>Tabela4[[#This Row],[Camila Ceretta Segatto]]</f>
        <v>0</v>
      </c>
      <c r="BV59" s="19">
        <f>Tabela4[[#This Row],[Vagner Ribas Dos Santos]]</f>
        <v>0</v>
      </c>
      <c r="BW59" s="19">
        <f>Tabela4[[#This Row],[Claudio Alfredo Konrat]]</f>
        <v>0</v>
      </c>
      <c r="BX59" s="19">
        <f>Tabela4[[#This Row],[Paulo Cesar da Rosa (Residencial)]]</f>
        <v>0</v>
      </c>
      <c r="BY59" s="19">
        <f>Tabela4[[#This Row],[Paulo Cesar da Rosa (Comercial)]]</f>
        <v>0</v>
      </c>
      <c r="BZ59" s="19">
        <f>Tabela4[[#This Row],[Geselda Schirmer (Fabiano)]]</f>
        <v>0</v>
      </c>
    </row>
    <row r="60" spans="1:78" s="19" customFormat="1" x14ac:dyDescent="0.25">
      <c r="A60" s="17">
        <v>44866</v>
      </c>
      <c r="B60" s="19">
        <f>SUM(Tabela4[[#This Row],[Marlon Colovini - 01]:[Marlon Colovini - 02]])</f>
        <v>0</v>
      </c>
      <c r="C60" s="19">
        <f>Tabela4[[#This Row],[Mara Barichello]]</f>
        <v>0</v>
      </c>
      <c r="D60" s="19">
        <f>Tabela4[[#This Row],[Jandira Dutra]]</f>
        <v>0</v>
      </c>
      <c r="E60" s="19">
        <f>Tabela4[[#This Row],[Luiz Fernando Kruger]]</f>
        <v>0</v>
      </c>
      <c r="F60" s="19">
        <f>SUM(Tabela4[[#This Row],[Paulo Bohn - 01]:[Paulo Bohn - 04]])</f>
        <v>0</v>
      </c>
      <c r="G60" s="19">
        <f>Tabela4[[#This Row],[Analia (Clodoaldo Entre-Ijuis)]]</f>
        <v>0</v>
      </c>
      <c r="H60" s="19">
        <f>Tabela4[[#This Row],[Biroh]]</f>
        <v>0</v>
      </c>
      <c r="I60" s="19">
        <f>Tabela4[[#This Row],[Gelson Posser]]</f>
        <v>0</v>
      </c>
      <c r="J60" s="19">
        <f>Tabela4[[#This Row],[Supermercado Caryone]]</f>
        <v>0</v>
      </c>
      <c r="K60" s="19">
        <f>Tabela4[[#This Row],[Ernani Minetto]]</f>
        <v>0</v>
      </c>
      <c r="L60" s="19">
        <f>Tabela4[[#This Row],[Jair Moscon]]</f>
        <v>0</v>
      </c>
      <c r="M60" s="19">
        <f>SUM(Tabela4[[#This Row],[Fabio Milke - 01]:[Fabio Milke - 02]])</f>
        <v>0</v>
      </c>
      <c r="N60" s="19">
        <f>Tabela4[[#This Row],[Piaia]]</f>
        <v>0</v>
      </c>
      <c r="O60" s="19">
        <f>Tabela4[[#This Row],[Osmar Veronese]]</f>
        <v>0</v>
      </c>
      <c r="P60" s="19">
        <f>Tabela4[[#This Row],[ José Luiz Moraes]]</f>
        <v>0</v>
      </c>
      <c r="Q60" s="19">
        <f>Tabela4[[#This Row],[Supermercado Cripy]]</f>
        <v>0</v>
      </c>
      <c r="R60" s="19">
        <f>Tabela4[[#This Row],[Gláucio Lipski (Giruá)]]</f>
        <v>0</v>
      </c>
      <c r="S60" s="19">
        <f>Tabela4[[#This Row],[Contri]]</f>
        <v>0</v>
      </c>
      <c r="T60" s="19">
        <f>Tabela4[[#This Row],[Cleci Rubi]]</f>
        <v>0</v>
      </c>
      <c r="U60" s="19">
        <f>Tabela4[[#This Row],[Betine Rost]]</f>
        <v>0</v>
      </c>
      <c r="V60" s="19">
        <f>SUM(Tabela4[[#This Row],[Robinson Fetter - 01]:[Robinson Fetter - 03]])</f>
        <v>0</v>
      </c>
      <c r="W60" s="19">
        <f>Tabela4[[#This Row],[Fabio De Moura]]</f>
        <v>0</v>
      </c>
      <c r="X60" s="19">
        <f>Tabela4[[#This Row],[Rochele Santos Moraes]]</f>
        <v>0</v>
      </c>
      <c r="Y60" s="19">
        <f>Tabela4[[#This Row],[Auto Posto Kairã]]</f>
        <v>0</v>
      </c>
      <c r="Z60" s="19">
        <f>Tabela4[[#This Row],[Erno Schiefelbain]]</f>
        <v>0</v>
      </c>
      <c r="AA60" s="19">
        <f>Tabela4[[#This Row],[José Paulo Backes]]</f>
        <v>0</v>
      </c>
      <c r="AB60" s="19">
        <f>Tabela4[[#This Row],[Gelso Tofolo]]</f>
        <v>0</v>
      </c>
      <c r="AC60" s="19">
        <f>Tabela4[[#This Row],[Diamantino]]</f>
        <v>0</v>
      </c>
      <c r="AD60" s="19">
        <f>Tabela4[[#This Row],[Mercado Bueno]]</f>
        <v>0</v>
      </c>
      <c r="AE60" s="19">
        <f>Tabela4[[#This Row],[Daniela Donadel Massalai]]</f>
        <v>0</v>
      </c>
      <c r="AF60" s="19">
        <f>Tabela4[[#This Row],[Comercio De Moto Peças Irmãos Guarani Ltda]]</f>
        <v>0</v>
      </c>
      <c r="AG60" s="19">
        <f>Tabela4[[#This Row],[Mauricio Luis Lunardi]]</f>
        <v>0</v>
      </c>
      <c r="AH60" s="19">
        <f>Tabela4[[#This Row],[Rosa Maria Restle Radunz]]</f>
        <v>0</v>
      </c>
      <c r="AI60" s="19">
        <f>Tabela4[[#This Row],[Ivo Amaral De Oliveira]]</f>
        <v>0</v>
      </c>
      <c r="AJ60" s="19">
        <f>Tabela4[[#This Row],[Silvio Robert Lemos Avila]]</f>
        <v>0</v>
      </c>
      <c r="AK60" s="19">
        <f>Tabela4[[#This Row],[Eldo Rost]]</f>
        <v>0</v>
      </c>
      <c r="AL60" s="19">
        <f>SUM(Tabela4[[#This Row],[Padaria Avenida - 01]:[Padaria Avenida - 02]])</f>
        <v>0</v>
      </c>
      <c r="AM60" s="19">
        <f>Tabela4[[#This Row],[Cristiano Anshau]]</f>
        <v>0</v>
      </c>
      <c r="AN60" s="19">
        <f>Tabela4[[#This Row],[Luciana Claudete Meirelles Correa]]</f>
        <v>0</v>
      </c>
      <c r="AO60" s="19">
        <f>Tabela4[[#This Row],[Marcio Jose Siqueira]]</f>
        <v>0</v>
      </c>
      <c r="AP60" s="19">
        <f>Tabela4[[#This Row],[Marcos Rogerio Kessler]]</f>
        <v>0</v>
      </c>
      <c r="AQ60" s="19">
        <f>SUM(Tabela4[[#This Row],[AABB - 01]:[AABB - 02]])</f>
        <v>0</v>
      </c>
      <c r="AR60" s="19">
        <f>SUM(Tabela4[[#This Row],[Wanda Burkard - 01]:[Wanda Burkard - 02]])</f>
        <v>0</v>
      </c>
      <c r="AS60" s="19">
        <f>Tabela4[[#This Row],[Silvio Robert Lemos Avila Me]]</f>
        <v>0</v>
      </c>
      <c r="AT60" s="19">
        <f>Tabela4[[#This Row],[Carmelo]]</f>
        <v>0</v>
      </c>
      <c r="AU60" s="19">
        <f>Tabela4[[#This Row],[Antonio Dal Forno]]</f>
        <v>0</v>
      </c>
      <c r="AV60" s="19">
        <f>Tabela4[[#This Row],[Marisane Paulus]]</f>
        <v>0</v>
      </c>
      <c r="AW60" s="19">
        <f>Tabela4[[#This Row],[Segatto Ceretta Ltda]]</f>
        <v>0</v>
      </c>
      <c r="AX60" s="19">
        <f>SUM(Tabela4[[#This Row],[APAE - 01]:[APAE - 02]])</f>
        <v>0</v>
      </c>
      <c r="AY60" s="19">
        <f>Tabela4[[#This Row],[Cássio Burin]]</f>
        <v>0</v>
      </c>
      <c r="AZ60" s="19">
        <f>Tabela4[[#This Row],[Patrick Kristoschek Da Silva]]</f>
        <v>0</v>
      </c>
      <c r="BA60" s="19">
        <f>Tabela4[[#This Row],[Silvio Robert Ávila - (Valmir)]]</f>
        <v>0</v>
      </c>
      <c r="BB60" s="19">
        <f>Tabela4[[#This Row],[Zederson Jose Della Flora]]</f>
        <v>0</v>
      </c>
      <c r="BC60" s="19">
        <f>Tabela4[[#This Row],[Carlos Walmir Larsão Rolim]]</f>
        <v>0</v>
      </c>
      <c r="BD60" s="19">
        <f>Tabela4[[#This Row],[Danieli Missio]]</f>
        <v>0</v>
      </c>
      <c r="BE60" s="19">
        <f>Tabela4[[#This Row],[José Vasconcellos]]</f>
        <v>0</v>
      </c>
      <c r="BF60" s="19">
        <f>Tabela4[[#This Row],[Linho Lev Alimentos]]</f>
        <v>0</v>
      </c>
      <c r="BG60" s="19">
        <f>Tabela4[[#This Row],[Ernani Czapla]]</f>
        <v>0</v>
      </c>
      <c r="BH60" s="19">
        <f>Tabela4[[#This Row],[Valesca Da Luz]]</f>
        <v>0</v>
      </c>
      <c r="BI60" s="19">
        <f>Tabela4[[#This Row],[Olavo Mildner]]</f>
        <v>0</v>
      </c>
      <c r="BJ60" s="19">
        <f>Tabela4[[#This Row],[Dilnei Rohled]]</f>
        <v>0</v>
      </c>
      <c r="BK60" s="19">
        <f>Tabela4[[#This Row],[Shaiana Signorini]]</f>
        <v>0</v>
      </c>
      <c r="BL60" s="19">
        <f>Tabela4[[#This Row],[Fonse Atacado]]</f>
        <v>0</v>
      </c>
      <c r="BM60" s="19">
        <f>Tabela4[[#This Row],[Comercial de Alimentos]]</f>
        <v>0</v>
      </c>
      <c r="BN60" s="19">
        <f>Tabela4[[#This Row],[Ivone Kasburg Serralheria]]</f>
        <v>0</v>
      </c>
      <c r="BO60" s="19">
        <f>Tabela4[[#This Row],[Mercado Ceretta]]</f>
        <v>0</v>
      </c>
      <c r="BP60" s="19">
        <f>Tabela4[[#This Row],[Antonio Carlos Dos Santos Pereira]]</f>
        <v>0</v>
      </c>
      <c r="BQ60" s="19">
        <f>Tabela4[[#This Row],[Volnei Lemos Avila - Me]]</f>
        <v>0</v>
      </c>
      <c r="BR60" s="19">
        <f>Tabela4[[#This Row],[Silvana Meneghini]]</f>
        <v>0</v>
      </c>
      <c r="BS60" s="19">
        <f>Tabela4[[#This Row],[Eficaz Engenharia Ltda]]</f>
        <v>0</v>
      </c>
      <c r="BT60" s="19">
        <f>SUM(Tabela4[[#Headers],[Tania Regina Schmaltz - 01]:[Tania Regina Schmaltz - 02]])</f>
        <v>0</v>
      </c>
      <c r="BU60" s="19">
        <f>Tabela4[[#This Row],[Camila Ceretta Segatto]]</f>
        <v>0</v>
      </c>
      <c r="BV60" s="19">
        <f>Tabela4[[#This Row],[Vagner Ribas Dos Santos]]</f>
        <v>0</v>
      </c>
      <c r="BW60" s="19">
        <f>Tabela4[[#This Row],[Claudio Alfredo Konrat]]</f>
        <v>0</v>
      </c>
      <c r="BX60" s="19">
        <f>Tabela4[[#This Row],[Paulo Cesar da Rosa (Residencial)]]</f>
        <v>0</v>
      </c>
      <c r="BY60" s="19">
        <f>Tabela4[[#This Row],[Paulo Cesar da Rosa (Comercial)]]</f>
        <v>0</v>
      </c>
      <c r="BZ60" s="19">
        <f>Tabela4[[#This Row],[Geselda Schirmer (Fabiano)]]</f>
        <v>0</v>
      </c>
    </row>
    <row r="61" spans="1:78" s="19" customFormat="1" x14ac:dyDescent="0.25">
      <c r="A61" s="17">
        <v>44896</v>
      </c>
      <c r="B61" s="19">
        <f>SUM(Tabela4[[#This Row],[Marlon Colovini - 01]:[Marlon Colovini - 02]])</f>
        <v>0</v>
      </c>
      <c r="C61" s="19">
        <f>Tabela4[[#This Row],[Mara Barichello]]</f>
        <v>0</v>
      </c>
      <c r="D61" s="19">
        <f>Tabela4[[#This Row],[Jandira Dutra]]</f>
        <v>0</v>
      </c>
      <c r="E61" s="19">
        <f>Tabela4[[#This Row],[Luiz Fernando Kruger]]</f>
        <v>0</v>
      </c>
      <c r="F61" s="19">
        <f>SUM(Tabela4[[#This Row],[Paulo Bohn - 01]:[Paulo Bohn - 04]])</f>
        <v>0</v>
      </c>
      <c r="G61" s="19">
        <f>Tabela4[[#This Row],[Analia (Clodoaldo Entre-Ijuis)]]</f>
        <v>0</v>
      </c>
      <c r="H61" s="19">
        <f>Tabela4[[#This Row],[Biroh]]</f>
        <v>0</v>
      </c>
      <c r="I61" s="19">
        <f>Tabela4[[#This Row],[Gelson Posser]]</f>
        <v>0</v>
      </c>
      <c r="J61" s="19">
        <f>Tabela4[[#This Row],[Supermercado Caryone]]</f>
        <v>0</v>
      </c>
      <c r="K61" s="19">
        <f>Tabela4[[#This Row],[Ernani Minetto]]</f>
        <v>0</v>
      </c>
      <c r="L61" s="19">
        <f>Tabela4[[#This Row],[Jair Moscon]]</f>
        <v>0</v>
      </c>
      <c r="M61" s="19">
        <f>SUM(Tabela4[[#This Row],[Fabio Milke - 01]:[Fabio Milke - 02]])</f>
        <v>0</v>
      </c>
      <c r="N61" s="19">
        <f>Tabela4[[#This Row],[Piaia]]</f>
        <v>0</v>
      </c>
      <c r="O61" s="19">
        <f>Tabela4[[#This Row],[Osmar Veronese]]</f>
        <v>0</v>
      </c>
      <c r="P61" s="19">
        <f>Tabela4[[#This Row],[ José Luiz Moraes]]</f>
        <v>0</v>
      </c>
      <c r="Q61" s="19">
        <f>Tabela4[[#This Row],[Supermercado Cripy]]</f>
        <v>0</v>
      </c>
      <c r="R61" s="19">
        <f>Tabela4[[#This Row],[Gláucio Lipski (Giruá)]]</f>
        <v>0</v>
      </c>
      <c r="S61" s="19">
        <f>Tabela4[[#This Row],[Contri]]</f>
        <v>0</v>
      </c>
      <c r="T61" s="19">
        <f>Tabela4[[#This Row],[Cleci Rubi]]</f>
        <v>0</v>
      </c>
      <c r="U61" s="19">
        <f>Tabela4[[#This Row],[Betine Rost]]</f>
        <v>0</v>
      </c>
      <c r="V61" s="19">
        <f>SUM(Tabela4[[#This Row],[Robinson Fetter - 01]:[Robinson Fetter - 03]])</f>
        <v>0</v>
      </c>
      <c r="W61" s="19">
        <f>Tabela4[[#This Row],[Fabio De Moura]]</f>
        <v>0</v>
      </c>
      <c r="X61" s="19">
        <f>Tabela4[[#This Row],[Rochele Santos Moraes]]</f>
        <v>0</v>
      </c>
      <c r="Y61" s="19">
        <f>Tabela4[[#This Row],[Auto Posto Kairã]]</f>
        <v>0</v>
      </c>
      <c r="Z61" s="19">
        <f>Tabela4[[#This Row],[Erno Schiefelbain]]</f>
        <v>0</v>
      </c>
      <c r="AA61" s="19">
        <f>Tabela4[[#This Row],[José Paulo Backes]]</f>
        <v>0</v>
      </c>
      <c r="AB61" s="19">
        <f>Tabela4[[#This Row],[Gelso Tofolo]]</f>
        <v>0</v>
      </c>
      <c r="AC61" s="19">
        <f>Tabela4[[#This Row],[Diamantino]]</f>
        <v>0</v>
      </c>
      <c r="AD61" s="19">
        <f>Tabela4[[#This Row],[Mercado Bueno]]</f>
        <v>0</v>
      </c>
      <c r="AE61" s="19">
        <f>Tabela4[[#This Row],[Daniela Donadel Massalai]]</f>
        <v>0</v>
      </c>
      <c r="AF61" s="19">
        <f>Tabela4[[#This Row],[Comercio De Moto Peças Irmãos Guarani Ltda]]</f>
        <v>0</v>
      </c>
      <c r="AG61" s="19">
        <f>Tabela4[[#This Row],[Mauricio Luis Lunardi]]</f>
        <v>0</v>
      </c>
      <c r="AH61" s="19">
        <f>Tabela4[[#This Row],[Rosa Maria Restle Radunz]]</f>
        <v>0</v>
      </c>
      <c r="AI61" s="19">
        <f>Tabela4[[#This Row],[Ivo Amaral De Oliveira]]</f>
        <v>0</v>
      </c>
      <c r="AJ61" s="19">
        <f>Tabela4[[#This Row],[Silvio Robert Lemos Avila]]</f>
        <v>0</v>
      </c>
      <c r="AK61" s="19">
        <f>Tabela4[[#This Row],[Eldo Rost]]</f>
        <v>0</v>
      </c>
      <c r="AL61" s="19">
        <f>SUM(Tabela4[[#This Row],[Padaria Avenida - 01]:[Padaria Avenida - 02]])</f>
        <v>0</v>
      </c>
      <c r="AM61" s="19">
        <f>Tabela4[[#This Row],[Cristiano Anshau]]</f>
        <v>0</v>
      </c>
      <c r="AN61" s="19">
        <f>Tabela4[[#This Row],[Luciana Claudete Meirelles Correa]]</f>
        <v>0</v>
      </c>
      <c r="AO61" s="19">
        <f>Tabela4[[#This Row],[Marcio Jose Siqueira]]</f>
        <v>0</v>
      </c>
      <c r="AP61" s="19">
        <f>Tabela4[[#This Row],[Marcos Rogerio Kessler]]</f>
        <v>0</v>
      </c>
      <c r="AQ61" s="19">
        <f>SUM(Tabela4[[#This Row],[AABB - 01]:[AABB - 02]])</f>
        <v>0</v>
      </c>
      <c r="AR61" s="19">
        <f>SUM(Tabela4[[#This Row],[Wanda Burkard - 01]:[Wanda Burkard - 02]])</f>
        <v>0</v>
      </c>
      <c r="AS61" s="19">
        <f>Tabela4[[#This Row],[Silvio Robert Lemos Avila Me]]</f>
        <v>0</v>
      </c>
      <c r="AT61" s="19">
        <f>Tabela4[[#This Row],[Carmelo]]</f>
        <v>0</v>
      </c>
      <c r="AU61" s="19">
        <f>Tabela4[[#This Row],[Antonio Dal Forno]]</f>
        <v>0</v>
      </c>
      <c r="AV61" s="19">
        <f>Tabela4[[#This Row],[Marisane Paulus]]</f>
        <v>0</v>
      </c>
      <c r="AW61" s="19">
        <f>Tabela4[[#This Row],[Segatto Ceretta Ltda]]</f>
        <v>0</v>
      </c>
      <c r="AX61" s="19">
        <f>SUM(Tabela4[[#This Row],[APAE - 01]:[APAE - 02]])</f>
        <v>0</v>
      </c>
      <c r="AY61" s="19">
        <f>Tabela4[[#This Row],[Cássio Burin]]</f>
        <v>0</v>
      </c>
      <c r="AZ61" s="19">
        <f>Tabela4[[#This Row],[Patrick Kristoschek Da Silva]]</f>
        <v>0</v>
      </c>
      <c r="BA61" s="19">
        <f>Tabela4[[#This Row],[Silvio Robert Ávila - (Valmir)]]</f>
        <v>0</v>
      </c>
      <c r="BB61" s="19">
        <f>Tabela4[[#This Row],[Zederson Jose Della Flora]]</f>
        <v>0</v>
      </c>
      <c r="BC61" s="19">
        <f>Tabela4[[#This Row],[Carlos Walmir Larsão Rolim]]</f>
        <v>0</v>
      </c>
      <c r="BD61" s="19">
        <f>Tabela4[[#This Row],[Danieli Missio]]</f>
        <v>0</v>
      </c>
      <c r="BE61" s="19">
        <f>Tabela4[[#This Row],[José Vasconcellos]]</f>
        <v>0</v>
      </c>
      <c r="BF61" s="19">
        <f>Tabela4[[#This Row],[Linho Lev Alimentos]]</f>
        <v>0</v>
      </c>
      <c r="BG61" s="19">
        <f>Tabela4[[#This Row],[Ernani Czapla]]</f>
        <v>0</v>
      </c>
      <c r="BH61" s="19">
        <f>Tabela4[[#This Row],[Valesca Da Luz]]</f>
        <v>0</v>
      </c>
      <c r="BI61" s="19">
        <f>Tabela4[[#This Row],[Olavo Mildner]]</f>
        <v>0</v>
      </c>
      <c r="BJ61" s="19">
        <f>Tabela4[[#This Row],[Dilnei Rohled]]</f>
        <v>0</v>
      </c>
      <c r="BK61" s="19">
        <f>Tabela4[[#This Row],[Shaiana Signorini]]</f>
        <v>0</v>
      </c>
      <c r="BL61" s="19">
        <f>Tabela4[[#This Row],[Fonse Atacado]]</f>
        <v>0</v>
      </c>
      <c r="BM61" s="19">
        <f>Tabela4[[#This Row],[Comercial de Alimentos]]</f>
        <v>0</v>
      </c>
      <c r="BN61" s="19">
        <f>Tabela4[[#This Row],[Ivone Kasburg Serralheria]]</f>
        <v>0</v>
      </c>
      <c r="BO61" s="19">
        <f>Tabela4[[#This Row],[Mercado Ceretta]]</f>
        <v>0</v>
      </c>
      <c r="BP61" s="19">
        <f>Tabela4[[#This Row],[Antonio Carlos Dos Santos Pereira]]</f>
        <v>0</v>
      </c>
      <c r="BQ61" s="19">
        <f>Tabela4[[#This Row],[Volnei Lemos Avila - Me]]</f>
        <v>0</v>
      </c>
      <c r="BR61" s="19">
        <f>Tabela4[[#This Row],[Silvana Meneghini]]</f>
        <v>0</v>
      </c>
      <c r="BS61" s="19">
        <f>Tabela4[[#This Row],[Eficaz Engenharia Ltda]]</f>
        <v>0</v>
      </c>
      <c r="BT61" s="19">
        <f>SUM(Tabela4[[#Headers],[Tania Regina Schmaltz - 01]:[Tania Regina Schmaltz - 02]])</f>
        <v>0</v>
      </c>
      <c r="BU61" s="19">
        <f>Tabela4[[#This Row],[Camila Ceretta Segatto]]</f>
        <v>0</v>
      </c>
      <c r="BV61" s="19">
        <f>Tabela4[[#This Row],[Vagner Ribas Dos Santos]]</f>
        <v>0</v>
      </c>
      <c r="BW61" s="19">
        <f>Tabela4[[#This Row],[Claudio Alfredo Konrat]]</f>
        <v>0</v>
      </c>
      <c r="BX61" s="19">
        <f>Tabela4[[#This Row],[Paulo Cesar da Rosa (Residencial)]]</f>
        <v>0</v>
      </c>
      <c r="BY61" s="19">
        <f>Tabela4[[#This Row],[Paulo Cesar da Rosa (Comercial)]]</f>
        <v>0</v>
      </c>
      <c r="BZ61" s="19">
        <f>Tabela4[[#This Row],[Geselda Schirmer (Fabiano)]]</f>
        <v>0</v>
      </c>
    </row>
    <row r="62" spans="1:78" s="19" customFormat="1" x14ac:dyDescent="0.25">
      <c r="A62" s="17">
        <v>44927</v>
      </c>
      <c r="B62" s="19">
        <f>SUM(Tabela4[[#This Row],[Marlon Colovini - 01]:[Marlon Colovini - 02]])</f>
        <v>0</v>
      </c>
      <c r="C62" s="19">
        <f>Tabela4[[#This Row],[Mara Barichello]]</f>
        <v>0</v>
      </c>
      <c r="D62" s="19">
        <f>Tabela4[[#This Row],[Jandira Dutra]]</f>
        <v>0</v>
      </c>
      <c r="E62" s="19">
        <f>Tabela4[[#This Row],[Luiz Fernando Kruger]]</f>
        <v>0</v>
      </c>
      <c r="F62" s="19">
        <f>SUM(Tabela4[[#This Row],[Paulo Bohn - 01]:[Paulo Bohn - 04]])</f>
        <v>0</v>
      </c>
      <c r="G62" s="19">
        <f>Tabela4[[#This Row],[Analia (Clodoaldo Entre-Ijuis)]]</f>
        <v>0</v>
      </c>
      <c r="H62" s="19">
        <f>Tabela4[[#This Row],[Biroh]]</f>
        <v>0</v>
      </c>
      <c r="I62" s="19">
        <f>Tabela4[[#This Row],[Gelson Posser]]</f>
        <v>0</v>
      </c>
      <c r="J62" s="19">
        <f>Tabela4[[#This Row],[Supermercado Caryone]]</f>
        <v>0</v>
      </c>
      <c r="K62" s="19">
        <f>Tabela4[[#This Row],[Ernani Minetto]]</f>
        <v>0</v>
      </c>
      <c r="L62" s="19">
        <f>Tabela4[[#This Row],[Jair Moscon]]</f>
        <v>0</v>
      </c>
      <c r="M62" s="19">
        <f>SUM(Tabela4[[#This Row],[Fabio Milke - 01]:[Fabio Milke - 02]])</f>
        <v>0</v>
      </c>
      <c r="N62" s="19">
        <f>Tabela4[[#This Row],[Piaia]]</f>
        <v>0</v>
      </c>
      <c r="O62" s="19">
        <f>Tabela4[[#This Row],[Osmar Veronese]]</f>
        <v>0</v>
      </c>
      <c r="P62" s="19">
        <f>Tabela4[[#This Row],[ José Luiz Moraes]]</f>
        <v>0</v>
      </c>
      <c r="Q62" s="19">
        <f>Tabela4[[#This Row],[Supermercado Cripy]]</f>
        <v>0</v>
      </c>
      <c r="R62" s="19">
        <f>Tabela4[[#This Row],[Gláucio Lipski (Giruá)]]</f>
        <v>0</v>
      </c>
      <c r="S62" s="19">
        <f>Tabela4[[#This Row],[Contri]]</f>
        <v>0</v>
      </c>
      <c r="T62" s="19">
        <f>Tabela4[[#This Row],[Cleci Rubi]]</f>
        <v>0</v>
      </c>
      <c r="U62" s="19">
        <f>Tabela4[[#This Row],[Betine Rost]]</f>
        <v>0</v>
      </c>
      <c r="V62" s="19">
        <f>SUM(Tabela4[[#This Row],[Robinson Fetter - 01]:[Robinson Fetter - 03]])</f>
        <v>0</v>
      </c>
      <c r="W62" s="19">
        <f>Tabela4[[#This Row],[Fabio De Moura]]</f>
        <v>0</v>
      </c>
      <c r="X62" s="19">
        <f>Tabela4[[#This Row],[Rochele Santos Moraes]]</f>
        <v>0</v>
      </c>
      <c r="Y62" s="19">
        <f>Tabela4[[#This Row],[Auto Posto Kairã]]</f>
        <v>0</v>
      </c>
      <c r="Z62" s="19">
        <f>Tabela4[[#This Row],[Erno Schiefelbain]]</f>
        <v>0</v>
      </c>
      <c r="AA62" s="19">
        <f>Tabela4[[#This Row],[José Paulo Backes]]</f>
        <v>0</v>
      </c>
      <c r="AB62" s="19">
        <f>Tabela4[[#This Row],[Gelso Tofolo]]</f>
        <v>0</v>
      </c>
      <c r="AC62" s="19">
        <f>Tabela4[[#This Row],[Diamantino]]</f>
        <v>0</v>
      </c>
      <c r="AD62" s="19">
        <f>Tabela4[[#This Row],[Mercado Bueno]]</f>
        <v>0</v>
      </c>
      <c r="AE62" s="19">
        <f>Tabela4[[#This Row],[Daniela Donadel Massalai]]</f>
        <v>0</v>
      </c>
      <c r="AF62" s="19">
        <f>Tabela4[[#This Row],[Comercio De Moto Peças Irmãos Guarani Ltda]]</f>
        <v>0</v>
      </c>
      <c r="AG62" s="19">
        <f>Tabela4[[#This Row],[Mauricio Luis Lunardi]]</f>
        <v>0</v>
      </c>
      <c r="AH62" s="19">
        <f>Tabela4[[#This Row],[Rosa Maria Restle Radunz]]</f>
        <v>0</v>
      </c>
      <c r="AI62" s="19">
        <f>Tabela4[[#This Row],[Ivo Amaral De Oliveira]]</f>
        <v>0</v>
      </c>
      <c r="AJ62" s="19">
        <f>Tabela4[[#This Row],[Silvio Robert Lemos Avila]]</f>
        <v>0</v>
      </c>
      <c r="AK62" s="19">
        <f>Tabela4[[#This Row],[Eldo Rost]]</f>
        <v>0</v>
      </c>
      <c r="AL62" s="19">
        <f>SUM(Tabela4[[#This Row],[Padaria Avenida - 01]:[Padaria Avenida - 02]])</f>
        <v>0</v>
      </c>
      <c r="AM62" s="19">
        <f>Tabela4[[#This Row],[Cristiano Anshau]]</f>
        <v>0</v>
      </c>
      <c r="AN62" s="19">
        <f>Tabela4[[#This Row],[Luciana Claudete Meirelles Correa]]</f>
        <v>0</v>
      </c>
      <c r="AO62" s="19">
        <f>Tabela4[[#This Row],[Marcio Jose Siqueira]]</f>
        <v>0</v>
      </c>
      <c r="AP62" s="19">
        <f>Tabela4[[#This Row],[Marcos Rogerio Kessler]]</f>
        <v>0</v>
      </c>
      <c r="AQ62" s="19">
        <f>SUM(Tabela4[[#This Row],[AABB - 01]:[AABB - 02]])</f>
        <v>0</v>
      </c>
      <c r="AR62" s="19">
        <f>SUM(Tabela4[[#This Row],[Wanda Burkard - 01]:[Wanda Burkard - 02]])</f>
        <v>0</v>
      </c>
      <c r="AS62" s="19">
        <f>Tabela4[[#This Row],[Silvio Robert Lemos Avila Me]]</f>
        <v>0</v>
      </c>
      <c r="AT62" s="19">
        <f>Tabela4[[#This Row],[Carmelo]]</f>
        <v>0</v>
      </c>
      <c r="AU62" s="19">
        <f>Tabela4[[#This Row],[Antonio Dal Forno]]</f>
        <v>0</v>
      </c>
      <c r="AV62" s="19">
        <f>Tabela4[[#This Row],[Marisane Paulus]]</f>
        <v>0</v>
      </c>
      <c r="AW62" s="19">
        <f>Tabela4[[#This Row],[Segatto Ceretta Ltda]]</f>
        <v>0</v>
      </c>
      <c r="AX62" s="19">
        <f>SUM(Tabela4[[#This Row],[APAE - 01]:[APAE - 02]])</f>
        <v>0</v>
      </c>
      <c r="AY62" s="19">
        <f>Tabela4[[#This Row],[Cássio Burin]]</f>
        <v>0</v>
      </c>
      <c r="AZ62" s="19">
        <f>Tabela4[[#This Row],[Patrick Kristoschek Da Silva]]</f>
        <v>0</v>
      </c>
      <c r="BA62" s="19">
        <f>Tabela4[[#This Row],[Silvio Robert Ávila - (Valmir)]]</f>
        <v>0</v>
      </c>
      <c r="BB62" s="19">
        <f>Tabela4[[#This Row],[Zederson Jose Della Flora]]</f>
        <v>0</v>
      </c>
      <c r="BC62" s="19">
        <f>Tabela4[[#This Row],[Carlos Walmir Larsão Rolim]]</f>
        <v>0</v>
      </c>
      <c r="BD62" s="19">
        <f>Tabela4[[#This Row],[Danieli Missio]]</f>
        <v>0</v>
      </c>
      <c r="BE62" s="19">
        <f>Tabela4[[#This Row],[José Vasconcellos]]</f>
        <v>0</v>
      </c>
      <c r="BF62" s="19">
        <f>Tabela4[[#This Row],[Linho Lev Alimentos]]</f>
        <v>0</v>
      </c>
      <c r="BG62" s="19">
        <f>Tabela4[[#This Row],[Ernani Czapla]]</f>
        <v>0</v>
      </c>
      <c r="BH62" s="19">
        <f>Tabela4[[#This Row],[Valesca Da Luz]]</f>
        <v>0</v>
      </c>
      <c r="BI62" s="19">
        <f>Tabela4[[#This Row],[Olavo Mildner]]</f>
        <v>0</v>
      </c>
      <c r="BJ62" s="19">
        <f>Tabela4[[#This Row],[Dilnei Rohled]]</f>
        <v>0</v>
      </c>
      <c r="BK62" s="19">
        <f>Tabela4[[#This Row],[Shaiana Signorini]]</f>
        <v>0</v>
      </c>
      <c r="BL62" s="19">
        <f>Tabela4[[#This Row],[Fonse Atacado]]</f>
        <v>0</v>
      </c>
      <c r="BM62" s="19">
        <f>Tabela4[[#This Row],[Comercial de Alimentos]]</f>
        <v>0</v>
      </c>
      <c r="BN62" s="19">
        <f>Tabela4[[#This Row],[Ivone Kasburg Serralheria]]</f>
        <v>0</v>
      </c>
      <c r="BO62" s="19">
        <f>Tabela4[[#This Row],[Mercado Ceretta]]</f>
        <v>0</v>
      </c>
      <c r="BP62" s="19">
        <f>Tabela4[[#This Row],[Antonio Carlos Dos Santos Pereira]]</f>
        <v>0</v>
      </c>
      <c r="BQ62" s="19">
        <f>Tabela4[[#This Row],[Volnei Lemos Avila - Me]]</f>
        <v>0</v>
      </c>
      <c r="BR62" s="19">
        <f>Tabela4[[#This Row],[Silvana Meneghini]]</f>
        <v>0</v>
      </c>
      <c r="BS62" s="19">
        <f>Tabela4[[#This Row],[Eficaz Engenharia Ltda]]</f>
        <v>0</v>
      </c>
      <c r="BT62" s="19">
        <f>SUM(Tabela4[[#Headers],[Tania Regina Schmaltz - 01]:[Tania Regina Schmaltz - 02]])</f>
        <v>0</v>
      </c>
      <c r="BU62" s="19">
        <f>Tabela4[[#This Row],[Camila Ceretta Segatto]]</f>
        <v>0</v>
      </c>
      <c r="BV62" s="19">
        <f>Tabela4[[#This Row],[Vagner Ribas Dos Santos]]</f>
        <v>0</v>
      </c>
      <c r="BW62" s="19">
        <f>Tabela4[[#This Row],[Claudio Alfredo Konrat]]</f>
        <v>0</v>
      </c>
      <c r="BX62" s="19">
        <f>Tabela4[[#This Row],[Paulo Cesar da Rosa (Residencial)]]</f>
        <v>0</v>
      </c>
      <c r="BY62" s="19">
        <f>Tabela4[[#This Row],[Paulo Cesar da Rosa (Comercial)]]</f>
        <v>0</v>
      </c>
      <c r="BZ62" s="19">
        <f>Tabela4[[#This Row],[Geselda Schirmer (Fabiano)]]</f>
        <v>0</v>
      </c>
    </row>
    <row r="63" spans="1:78" s="19" customFormat="1" x14ac:dyDescent="0.25">
      <c r="A63" s="17">
        <v>44958</v>
      </c>
      <c r="B63" s="19">
        <f>SUM(Tabela4[[#This Row],[Marlon Colovini - 01]:[Marlon Colovini - 02]])</f>
        <v>0</v>
      </c>
      <c r="C63" s="19">
        <f>Tabela4[[#This Row],[Mara Barichello]]</f>
        <v>0</v>
      </c>
      <c r="D63" s="19">
        <f>Tabela4[[#This Row],[Jandira Dutra]]</f>
        <v>0</v>
      </c>
      <c r="E63" s="19">
        <f>Tabela4[[#This Row],[Luiz Fernando Kruger]]</f>
        <v>0</v>
      </c>
      <c r="F63" s="19">
        <f>SUM(Tabela4[[#This Row],[Paulo Bohn - 01]:[Paulo Bohn - 04]])</f>
        <v>0</v>
      </c>
      <c r="G63" s="19">
        <f>Tabela4[[#This Row],[Analia (Clodoaldo Entre-Ijuis)]]</f>
        <v>0</v>
      </c>
      <c r="H63" s="19">
        <f>Tabela4[[#This Row],[Biroh]]</f>
        <v>0</v>
      </c>
      <c r="I63" s="19">
        <f>Tabela4[[#This Row],[Gelson Posser]]</f>
        <v>0</v>
      </c>
      <c r="J63" s="19">
        <f>Tabela4[[#This Row],[Supermercado Caryone]]</f>
        <v>0</v>
      </c>
      <c r="K63" s="19">
        <f>Tabela4[[#This Row],[Ernani Minetto]]</f>
        <v>0</v>
      </c>
      <c r="L63" s="19">
        <f>Tabela4[[#This Row],[Jair Moscon]]</f>
        <v>0</v>
      </c>
      <c r="M63" s="19">
        <f>SUM(Tabela4[[#This Row],[Fabio Milke - 01]:[Fabio Milke - 02]])</f>
        <v>0</v>
      </c>
      <c r="N63" s="19">
        <f>Tabela4[[#This Row],[Piaia]]</f>
        <v>0</v>
      </c>
      <c r="O63" s="19">
        <f>Tabela4[[#This Row],[Osmar Veronese]]</f>
        <v>0</v>
      </c>
      <c r="P63" s="19">
        <f>Tabela4[[#This Row],[ José Luiz Moraes]]</f>
        <v>0</v>
      </c>
      <c r="Q63" s="19">
        <f>Tabela4[[#This Row],[Supermercado Cripy]]</f>
        <v>0</v>
      </c>
      <c r="R63" s="19">
        <f>Tabela4[[#This Row],[Gláucio Lipski (Giruá)]]</f>
        <v>0</v>
      </c>
      <c r="S63" s="19">
        <f>Tabela4[[#This Row],[Contri]]</f>
        <v>0</v>
      </c>
      <c r="T63" s="19">
        <f>Tabela4[[#This Row],[Cleci Rubi]]</f>
        <v>0</v>
      </c>
      <c r="U63" s="19">
        <f>Tabela4[[#This Row],[Betine Rost]]</f>
        <v>0</v>
      </c>
      <c r="V63" s="19">
        <f>SUM(Tabela4[[#This Row],[Robinson Fetter - 01]:[Robinson Fetter - 03]])</f>
        <v>0</v>
      </c>
      <c r="W63" s="19">
        <f>Tabela4[[#This Row],[Fabio De Moura]]</f>
        <v>0</v>
      </c>
      <c r="X63" s="19">
        <f>Tabela4[[#This Row],[Rochele Santos Moraes]]</f>
        <v>0</v>
      </c>
      <c r="Y63" s="19">
        <f>Tabela4[[#This Row],[Auto Posto Kairã]]</f>
        <v>0</v>
      </c>
      <c r="Z63" s="19">
        <f>Tabela4[[#This Row],[Erno Schiefelbain]]</f>
        <v>0</v>
      </c>
      <c r="AA63" s="19">
        <f>Tabela4[[#This Row],[José Paulo Backes]]</f>
        <v>0</v>
      </c>
      <c r="AB63" s="19">
        <f>Tabela4[[#This Row],[Gelso Tofolo]]</f>
        <v>0</v>
      </c>
      <c r="AC63" s="19">
        <f>Tabela4[[#This Row],[Diamantino]]</f>
        <v>0</v>
      </c>
      <c r="AD63" s="19">
        <f>Tabela4[[#This Row],[Mercado Bueno]]</f>
        <v>0</v>
      </c>
      <c r="AE63" s="19">
        <f>Tabela4[[#This Row],[Daniela Donadel Massalai]]</f>
        <v>0</v>
      </c>
      <c r="AF63" s="19">
        <f>Tabela4[[#This Row],[Comercio De Moto Peças Irmãos Guarani Ltda]]</f>
        <v>0</v>
      </c>
      <c r="AG63" s="19">
        <f>Tabela4[[#This Row],[Mauricio Luis Lunardi]]</f>
        <v>0</v>
      </c>
      <c r="AH63" s="19">
        <f>Tabela4[[#This Row],[Rosa Maria Restle Radunz]]</f>
        <v>0</v>
      </c>
      <c r="AI63" s="19">
        <f>Tabela4[[#This Row],[Ivo Amaral De Oliveira]]</f>
        <v>0</v>
      </c>
      <c r="AJ63" s="19">
        <f>Tabela4[[#This Row],[Silvio Robert Lemos Avila]]</f>
        <v>0</v>
      </c>
      <c r="AK63" s="19">
        <f>Tabela4[[#This Row],[Eldo Rost]]</f>
        <v>0</v>
      </c>
      <c r="AL63" s="19">
        <f>SUM(Tabela4[[#This Row],[Padaria Avenida - 01]:[Padaria Avenida - 02]])</f>
        <v>0</v>
      </c>
      <c r="AM63" s="19">
        <f>Tabela4[[#This Row],[Cristiano Anshau]]</f>
        <v>0</v>
      </c>
      <c r="AN63" s="19">
        <f>Tabela4[[#This Row],[Luciana Claudete Meirelles Correa]]</f>
        <v>0</v>
      </c>
      <c r="AO63" s="19">
        <f>Tabela4[[#This Row],[Marcio Jose Siqueira]]</f>
        <v>0</v>
      </c>
      <c r="AP63" s="19">
        <f>Tabela4[[#This Row],[Marcos Rogerio Kessler]]</f>
        <v>0</v>
      </c>
      <c r="AQ63" s="19">
        <f>SUM(Tabela4[[#This Row],[AABB - 01]:[AABB - 02]])</f>
        <v>0</v>
      </c>
      <c r="AR63" s="19">
        <f>SUM(Tabela4[[#This Row],[Wanda Burkard - 01]:[Wanda Burkard - 02]])</f>
        <v>0</v>
      </c>
      <c r="AS63" s="19">
        <f>Tabela4[[#This Row],[Silvio Robert Lemos Avila Me]]</f>
        <v>0</v>
      </c>
      <c r="AT63" s="19">
        <f>Tabela4[[#This Row],[Carmelo]]</f>
        <v>0</v>
      </c>
      <c r="AU63" s="19">
        <f>Tabela4[[#This Row],[Antonio Dal Forno]]</f>
        <v>0</v>
      </c>
      <c r="AV63" s="19">
        <f>Tabela4[[#This Row],[Marisane Paulus]]</f>
        <v>0</v>
      </c>
      <c r="AW63" s="19">
        <f>Tabela4[[#This Row],[Segatto Ceretta Ltda]]</f>
        <v>0</v>
      </c>
      <c r="AX63" s="19">
        <f>SUM(Tabela4[[#This Row],[APAE - 01]:[APAE - 02]])</f>
        <v>0</v>
      </c>
      <c r="AY63" s="19">
        <f>Tabela4[[#This Row],[Cássio Burin]]</f>
        <v>0</v>
      </c>
      <c r="AZ63" s="19">
        <f>Tabela4[[#This Row],[Patrick Kristoschek Da Silva]]</f>
        <v>0</v>
      </c>
      <c r="BA63" s="19">
        <f>Tabela4[[#This Row],[Silvio Robert Ávila - (Valmir)]]</f>
        <v>0</v>
      </c>
      <c r="BB63" s="19">
        <f>Tabela4[[#This Row],[Zederson Jose Della Flora]]</f>
        <v>0</v>
      </c>
      <c r="BC63" s="19">
        <f>Tabela4[[#This Row],[Carlos Walmir Larsão Rolim]]</f>
        <v>0</v>
      </c>
      <c r="BD63" s="19">
        <f>Tabela4[[#This Row],[Danieli Missio]]</f>
        <v>0</v>
      </c>
      <c r="BE63" s="19">
        <f>Tabela4[[#This Row],[José Vasconcellos]]</f>
        <v>0</v>
      </c>
      <c r="BF63" s="19">
        <f>Tabela4[[#This Row],[Linho Lev Alimentos]]</f>
        <v>0</v>
      </c>
      <c r="BG63" s="19">
        <f>Tabela4[[#This Row],[Ernani Czapla]]</f>
        <v>0</v>
      </c>
      <c r="BH63" s="19">
        <f>Tabela4[[#This Row],[Valesca Da Luz]]</f>
        <v>0</v>
      </c>
      <c r="BI63" s="19">
        <f>Tabela4[[#This Row],[Olavo Mildner]]</f>
        <v>0</v>
      </c>
      <c r="BJ63" s="19">
        <f>Tabela4[[#This Row],[Dilnei Rohled]]</f>
        <v>0</v>
      </c>
      <c r="BK63" s="19">
        <f>Tabela4[[#This Row],[Shaiana Signorini]]</f>
        <v>0</v>
      </c>
      <c r="BL63" s="19">
        <f>Tabela4[[#This Row],[Fonse Atacado]]</f>
        <v>0</v>
      </c>
      <c r="BM63" s="19">
        <f>Tabela4[[#This Row],[Comercial de Alimentos]]</f>
        <v>0</v>
      </c>
      <c r="BN63" s="19">
        <f>Tabela4[[#This Row],[Ivone Kasburg Serralheria]]</f>
        <v>0</v>
      </c>
      <c r="BO63" s="19">
        <f>Tabela4[[#This Row],[Mercado Ceretta]]</f>
        <v>0</v>
      </c>
      <c r="BP63" s="19">
        <f>Tabela4[[#This Row],[Antonio Carlos Dos Santos Pereira]]</f>
        <v>0</v>
      </c>
      <c r="BQ63" s="19">
        <f>Tabela4[[#This Row],[Volnei Lemos Avila - Me]]</f>
        <v>0</v>
      </c>
      <c r="BR63" s="19">
        <f>Tabela4[[#This Row],[Silvana Meneghini]]</f>
        <v>0</v>
      </c>
      <c r="BS63" s="19">
        <f>Tabela4[[#This Row],[Eficaz Engenharia Ltda]]</f>
        <v>0</v>
      </c>
      <c r="BT63" s="19">
        <f>SUM(Tabela4[[#Headers],[Tania Regina Schmaltz - 01]:[Tania Regina Schmaltz - 02]])</f>
        <v>0</v>
      </c>
      <c r="BU63" s="19">
        <f>Tabela4[[#This Row],[Camila Ceretta Segatto]]</f>
        <v>0</v>
      </c>
      <c r="BV63" s="19">
        <f>Tabela4[[#This Row],[Vagner Ribas Dos Santos]]</f>
        <v>0</v>
      </c>
      <c r="BW63" s="19">
        <f>Tabela4[[#This Row],[Claudio Alfredo Konrat]]</f>
        <v>0</v>
      </c>
      <c r="BX63" s="19">
        <f>Tabela4[[#This Row],[Paulo Cesar da Rosa (Residencial)]]</f>
        <v>0</v>
      </c>
      <c r="BY63" s="19">
        <f>Tabela4[[#This Row],[Paulo Cesar da Rosa (Comercial)]]</f>
        <v>0</v>
      </c>
      <c r="BZ63" s="19">
        <f>Tabela4[[#This Row],[Geselda Schirmer (Fabiano)]]</f>
        <v>0</v>
      </c>
    </row>
    <row r="64" spans="1:78" s="19" customFormat="1" x14ac:dyDescent="0.25">
      <c r="A64" s="17">
        <v>44986</v>
      </c>
      <c r="B64" s="19">
        <f>SUM(Tabela4[[#This Row],[Marlon Colovini - 01]:[Marlon Colovini - 02]])</f>
        <v>0</v>
      </c>
      <c r="C64" s="19">
        <f>Tabela4[[#This Row],[Mara Barichello]]</f>
        <v>0</v>
      </c>
      <c r="D64" s="19">
        <f>Tabela4[[#This Row],[Jandira Dutra]]</f>
        <v>0</v>
      </c>
      <c r="E64" s="19">
        <f>Tabela4[[#This Row],[Luiz Fernando Kruger]]</f>
        <v>0</v>
      </c>
      <c r="F64" s="19">
        <f>SUM(Tabela4[[#This Row],[Paulo Bohn - 01]:[Paulo Bohn - 04]])</f>
        <v>0</v>
      </c>
      <c r="G64" s="19">
        <f>Tabela4[[#This Row],[Analia (Clodoaldo Entre-Ijuis)]]</f>
        <v>0</v>
      </c>
      <c r="H64" s="19">
        <f>Tabela4[[#This Row],[Biroh]]</f>
        <v>0</v>
      </c>
      <c r="I64" s="19">
        <f>Tabela4[[#This Row],[Gelson Posser]]</f>
        <v>0</v>
      </c>
      <c r="J64" s="19">
        <f>Tabela4[[#This Row],[Supermercado Caryone]]</f>
        <v>0</v>
      </c>
      <c r="K64" s="19">
        <f>Tabela4[[#This Row],[Ernani Minetto]]</f>
        <v>0</v>
      </c>
      <c r="L64" s="19">
        <f>Tabela4[[#This Row],[Jair Moscon]]</f>
        <v>0</v>
      </c>
      <c r="M64" s="19">
        <f>SUM(Tabela4[[#This Row],[Fabio Milke - 01]:[Fabio Milke - 02]])</f>
        <v>0</v>
      </c>
      <c r="N64" s="19">
        <f>Tabela4[[#This Row],[Piaia]]</f>
        <v>0</v>
      </c>
      <c r="O64" s="19">
        <f>Tabela4[[#This Row],[Osmar Veronese]]</f>
        <v>0</v>
      </c>
      <c r="P64" s="19">
        <f>Tabela4[[#This Row],[ José Luiz Moraes]]</f>
        <v>0</v>
      </c>
      <c r="Q64" s="19">
        <f>Tabela4[[#This Row],[Supermercado Cripy]]</f>
        <v>0</v>
      </c>
      <c r="R64" s="19">
        <f>Tabela4[[#This Row],[Gláucio Lipski (Giruá)]]</f>
        <v>0</v>
      </c>
      <c r="S64" s="19">
        <f>Tabela4[[#This Row],[Contri]]</f>
        <v>0</v>
      </c>
      <c r="T64" s="19">
        <f>Tabela4[[#This Row],[Cleci Rubi]]</f>
        <v>0</v>
      </c>
      <c r="U64" s="19">
        <f>Tabela4[[#This Row],[Betine Rost]]</f>
        <v>0</v>
      </c>
      <c r="V64" s="19">
        <f>SUM(Tabela4[[#This Row],[Robinson Fetter - 01]:[Robinson Fetter - 03]])</f>
        <v>0</v>
      </c>
      <c r="W64" s="19">
        <f>Tabela4[[#This Row],[Fabio De Moura]]</f>
        <v>0</v>
      </c>
      <c r="X64" s="19">
        <f>Tabela4[[#This Row],[Rochele Santos Moraes]]</f>
        <v>0</v>
      </c>
      <c r="Y64" s="19">
        <f>Tabela4[[#This Row],[Auto Posto Kairã]]</f>
        <v>0</v>
      </c>
      <c r="Z64" s="19">
        <f>Tabela4[[#This Row],[Erno Schiefelbain]]</f>
        <v>0</v>
      </c>
      <c r="AA64" s="19">
        <f>Tabela4[[#This Row],[José Paulo Backes]]</f>
        <v>0</v>
      </c>
      <c r="AB64" s="19">
        <f>Tabela4[[#This Row],[Gelso Tofolo]]</f>
        <v>0</v>
      </c>
      <c r="AC64" s="19">
        <f>Tabela4[[#This Row],[Diamantino]]</f>
        <v>0</v>
      </c>
      <c r="AD64" s="19">
        <f>Tabela4[[#This Row],[Mercado Bueno]]</f>
        <v>0</v>
      </c>
      <c r="AE64" s="19">
        <f>Tabela4[[#This Row],[Daniela Donadel Massalai]]</f>
        <v>0</v>
      </c>
      <c r="AF64" s="19">
        <f>Tabela4[[#This Row],[Comercio De Moto Peças Irmãos Guarani Ltda]]</f>
        <v>0</v>
      </c>
      <c r="AG64" s="19">
        <f>Tabela4[[#This Row],[Mauricio Luis Lunardi]]</f>
        <v>0</v>
      </c>
      <c r="AH64" s="19">
        <f>Tabela4[[#This Row],[Rosa Maria Restle Radunz]]</f>
        <v>0</v>
      </c>
      <c r="AI64" s="19">
        <f>Tabela4[[#This Row],[Ivo Amaral De Oliveira]]</f>
        <v>0</v>
      </c>
      <c r="AJ64" s="19">
        <f>Tabela4[[#This Row],[Silvio Robert Lemos Avila]]</f>
        <v>0</v>
      </c>
      <c r="AK64" s="19">
        <f>Tabela4[[#This Row],[Eldo Rost]]</f>
        <v>0</v>
      </c>
      <c r="AL64" s="19">
        <f>SUM(Tabela4[[#This Row],[Padaria Avenida - 01]:[Padaria Avenida - 02]])</f>
        <v>0</v>
      </c>
      <c r="AM64" s="19">
        <f>Tabela4[[#This Row],[Cristiano Anshau]]</f>
        <v>0</v>
      </c>
      <c r="AN64" s="19">
        <f>Tabela4[[#This Row],[Luciana Claudete Meirelles Correa]]</f>
        <v>0</v>
      </c>
      <c r="AO64" s="19">
        <f>Tabela4[[#This Row],[Marcio Jose Siqueira]]</f>
        <v>0</v>
      </c>
      <c r="AP64" s="19">
        <f>Tabela4[[#This Row],[Marcos Rogerio Kessler]]</f>
        <v>0</v>
      </c>
      <c r="AQ64" s="19">
        <f>SUM(Tabela4[[#This Row],[AABB - 01]:[AABB - 02]])</f>
        <v>0</v>
      </c>
      <c r="AR64" s="19">
        <f>SUM(Tabela4[[#This Row],[Wanda Burkard - 01]:[Wanda Burkard - 02]])</f>
        <v>0</v>
      </c>
      <c r="AS64" s="19">
        <f>Tabela4[[#This Row],[Silvio Robert Lemos Avila Me]]</f>
        <v>0</v>
      </c>
      <c r="AT64" s="19">
        <f>Tabela4[[#This Row],[Carmelo]]</f>
        <v>0</v>
      </c>
      <c r="AU64" s="19">
        <f>Tabela4[[#This Row],[Antonio Dal Forno]]</f>
        <v>0</v>
      </c>
      <c r="AV64" s="19">
        <f>Tabela4[[#This Row],[Marisane Paulus]]</f>
        <v>0</v>
      </c>
      <c r="AW64" s="19">
        <f>Tabela4[[#This Row],[Segatto Ceretta Ltda]]</f>
        <v>0</v>
      </c>
      <c r="AX64" s="19">
        <f>SUM(Tabela4[[#This Row],[APAE - 01]:[APAE - 02]])</f>
        <v>0</v>
      </c>
      <c r="AY64" s="19">
        <f>Tabela4[[#This Row],[Cássio Burin]]</f>
        <v>0</v>
      </c>
      <c r="AZ64" s="19">
        <f>Tabela4[[#This Row],[Patrick Kristoschek Da Silva]]</f>
        <v>0</v>
      </c>
      <c r="BA64" s="19">
        <f>Tabela4[[#This Row],[Silvio Robert Ávila - (Valmir)]]</f>
        <v>0</v>
      </c>
      <c r="BB64" s="19">
        <f>Tabela4[[#This Row],[Zederson Jose Della Flora]]</f>
        <v>0</v>
      </c>
      <c r="BC64" s="19">
        <f>Tabela4[[#This Row],[Carlos Walmir Larsão Rolim]]</f>
        <v>0</v>
      </c>
      <c r="BD64" s="19">
        <f>Tabela4[[#This Row],[Danieli Missio]]</f>
        <v>0</v>
      </c>
      <c r="BE64" s="19">
        <f>Tabela4[[#This Row],[José Vasconcellos]]</f>
        <v>0</v>
      </c>
      <c r="BF64" s="19">
        <f>Tabela4[[#This Row],[Linho Lev Alimentos]]</f>
        <v>0</v>
      </c>
      <c r="BG64" s="19">
        <f>Tabela4[[#This Row],[Ernani Czapla]]</f>
        <v>0</v>
      </c>
      <c r="BH64" s="19">
        <f>Tabela4[[#This Row],[Valesca Da Luz]]</f>
        <v>0</v>
      </c>
      <c r="BI64" s="19">
        <f>Tabela4[[#This Row],[Olavo Mildner]]</f>
        <v>0</v>
      </c>
      <c r="BJ64" s="19">
        <f>Tabela4[[#This Row],[Dilnei Rohled]]</f>
        <v>0</v>
      </c>
      <c r="BK64" s="19">
        <f>Tabela4[[#This Row],[Shaiana Signorini]]</f>
        <v>0</v>
      </c>
      <c r="BL64" s="19">
        <f>Tabela4[[#This Row],[Fonse Atacado]]</f>
        <v>0</v>
      </c>
      <c r="BM64" s="19">
        <f>Tabela4[[#This Row],[Comercial de Alimentos]]</f>
        <v>0</v>
      </c>
      <c r="BN64" s="19">
        <f>Tabela4[[#This Row],[Ivone Kasburg Serralheria]]</f>
        <v>0</v>
      </c>
      <c r="BO64" s="19">
        <f>Tabela4[[#This Row],[Mercado Ceretta]]</f>
        <v>0</v>
      </c>
      <c r="BP64" s="19">
        <f>Tabela4[[#This Row],[Antonio Carlos Dos Santos Pereira]]</f>
        <v>0</v>
      </c>
      <c r="BQ64" s="19">
        <f>Tabela4[[#This Row],[Volnei Lemos Avila - Me]]</f>
        <v>0</v>
      </c>
      <c r="BR64" s="19">
        <f>Tabela4[[#This Row],[Silvana Meneghini]]</f>
        <v>0</v>
      </c>
      <c r="BS64" s="19">
        <f>Tabela4[[#This Row],[Eficaz Engenharia Ltda]]</f>
        <v>0</v>
      </c>
      <c r="BT64" s="19">
        <f>SUM(Tabela4[[#Headers],[Tania Regina Schmaltz - 01]:[Tania Regina Schmaltz - 02]])</f>
        <v>0</v>
      </c>
      <c r="BU64" s="19">
        <f>Tabela4[[#This Row],[Camila Ceretta Segatto]]</f>
        <v>0</v>
      </c>
      <c r="BV64" s="19">
        <f>Tabela4[[#This Row],[Vagner Ribas Dos Santos]]</f>
        <v>0</v>
      </c>
      <c r="BW64" s="19">
        <f>Tabela4[[#This Row],[Claudio Alfredo Konrat]]</f>
        <v>0</v>
      </c>
      <c r="BX64" s="19">
        <f>Tabela4[[#This Row],[Paulo Cesar da Rosa (Residencial)]]</f>
        <v>0</v>
      </c>
      <c r="BY64" s="19">
        <f>Tabela4[[#This Row],[Paulo Cesar da Rosa (Comercial)]]</f>
        <v>0</v>
      </c>
      <c r="BZ64" s="19">
        <f>Tabela4[[#This Row],[Geselda Schirmer (Fabiano)]]</f>
        <v>0</v>
      </c>
    </row>
    <row r="65" spans="1:78" s="19" customFormat="1" x14ac:dyDescent="0.25">
      <c r="A65" s="17">
        <v>45017</v>
      </c>
      <c r="B65" s="19">
        <f>SUM(Tabela4[[#This Row],[Marlon Colovini - 01]:[Marlon Colovini - 02]])</f>
        <v>0</v>
      </c>
      <c r="C65" s="19">
        <f>Tabela4[[#This Row],[Mara Barichello]]</f>
        <v>0</v>
      </c>
      <c r="D65" s="19">
        <f>Tabela4[[#This Row],[Jandira Dutra]]</f>
        <v>0</v>
      </c>
      <c r="E65" s="19">
        <f>Tabela4[[#This Row],[Luiz Fernando Kruger]]</f>
        <v>0</v>
      </c>
      <c r="F65" s="19">
        <f>SUM(Tabela4[[#This Row],[Paulo Bohn - 01]:[Paulo Bohn - 04]])</f>
        <v>0</v>
      </c>
      <c r="G65" s="19">
        <f>Tabela4[[#This Row],[Analia (Clodoaldo Entre-Ijuis)]]</f>
        <v>0</v>
      </c>
      <c r="H65" s="19">
        <f>Tabela4[[#This Row],[Biroh]]</f>
        <v>0</v>
      </c>
      <c r="I65" s="19">
        <f>Tabela4[[#This Row],[Gelson Posser]]</f>
        <v>0</v>
      </c>
      <c r="J65" s="19">
        <f>Tabela4[[#This Row],[Supermercado Caryone]]</f>
        <v>0</v>
      </c>
      <c r="K65" s="19">
        <f>Tabela4[[#This Row],[Ernani Minetto]]</f>
        <v>0</v>
      </c>
      <c r="L65" s="19">
        <f>Tabela4[[#This Row],[Jair Moscon]]</f>
        <v>0</v>
      </c>
      <c r="M65" s="19">
        <f>SUM(Tabela4[[#This Row],[Fabio Milke - 01]:[Fabio Milke - 02]])</f>
        <v>0</v>
      </c>
      <c r="N65" s="19">
        <f>Tabela4[[#This Row],[Piaia]]</f>
        <v>0</v>
      </c>
      <c r="O65" s="19">
        <f>Tabela4[[#This Row],[Osmar Veronese]]</f>
        <v>0</v>
      </c>
      <c r="P65" s="19">
        <f>Tabela4[[#This Row],[ José Luiz Moraes]]</f>
        <v>0</v>
      </c>
      <c r="Q65" s="19">
        <f>Tabela4[[#This Row],[Supermercado Cripy]]</f>
        <v>0</v>
      </c>
      <c r="R65" s="19">
        <f>Tabela4[[#This Row],[Gláucio Lipski (Giruá)]]</f>
        <v>0</v>
      </c>
      <c r="S65" s="19">
        <f>Tabela4[[#This Row],[Contri]]</f>
        <v>0</v>
      </c>
      <c r="T65" s="19">
        <f>Tabela4[[#This Row],[Cleci Rubi]]</f>
        <v>0</v>
      </c>
      <c r="U65" s="19">
        <f>Tabela4[[#This Row],[Betine Rost]]</f>
        <v>0</v>
      </c>
      <c r="V65" s="19">
        <f>SUM(Tabela4[[#This Row],[Robinson Fetter - 01]:[Robinson Fetter - 03]])</f>
        <v>0</v>
      </c>
      <c r="W65" s="19">
        <f>Tabela4[[#This Row],[Fabio De Moura]]</f>
        <v>0</v>
      </c>
      <c r="X65" s="19">
        <f>Tabela4[[#This Row],[Rochele Santos Moraes]]</f>
        <v>0</v>
      </c>
      <c r="Y65" s="19">
        <f>Tabela4[[#This Row],[Auto Posto Kairã]]</f>
        <v>0</v>
      </c>
      <c r="Z65" s="19">
        <f>Tabela4[[#This Row],[Erno Schiefelbain]]</f>
        <v>0</v>
      </c>
      <c r="AA65" s="19">
        <f>Tabela4[[#This Row],[José Paulo Backes]]</f>
        <v>0</v>
      </c>
      <c r="AB65" s="19">
        <f>Tabela4[[#This Row],[Gelso Tofolo]]</f>
        <v>0</v>
      </c>
      <c r="AC65" s="19">
        <f>Tabela4[[#This Row],[Diamantino]]</f>
        <v>0</v>
      </c>
      <c r="AD65" s="19">
        <f>Tabela4[[#This Row],[Mercado Bueno]]</f>
        <v>0</v>
      </c>
      <c r="AE65" s="19">
        <f>Tabela4[[#This Row],[Daniela Donadel Massalai]]</f>
        <v>0</v>
      </c>
      <c r="AF65" s="19">
        <f>Tabela4[[#This Row],[Comercio De Moto Peças Irmãos Guarani Ltda]]</f>
        <v>0</v>
      </c>
      <c r="AG65" s="19">
        <f>Tabela4[[#This Row],[Mauricio Luis Lunardi]]</f>
        <v>0</v>
      </c>
      <c r="AH65" s="19">
        <f>Tabela4[[#This Row],[Rosa Maria Restle Radunz]]</f>
        <v>0</v>
      </c>
      <c r="AI65" s="19">
        <f>Tabela4[[#This Row],[Ivo Amaral De Oliveira]]</f>
        <v>0</v>
      </c>
      <c r="AJ65" s="19">
        <f>Tabela4[[#This Row],[Silvio Robert Lemos Avila]]</f>
        <v>0</v>
      </c>
      <c r="AK65" s="19">
        <f>Tabela4[[#This Row],[Eldo Rost]]</f>
        <v>0</v>
      </c>
      <c r="AL65" s="19">
        <f>SUM(Tabela4[[#This Row],[Padaria Avenida - 01]:[Padaria Avenida - 02]])</f>
        <v>0</v>
      </c>
      <c r="AM65" s="19">
        <f>Tabela4[[#This Row],[Cristiano Anshau]]</f>
        <v>0</v>
      </c>
      <c r="AN65" s="19">
        <f>Tabela4[[#This Row],[Luciana Claudete Meirelles Correa]]</f>
        <v>0</v>
      </c>
      <c r="AO65" s="19">
        <f>Tabela4[[#This Row],[Marcio Jose Siqueira]]</f>
        <v>0</v>
      </c>
      <c r="AP65" s="19">
        <f>Tabela4[[#This Row],[Marcos Rogerio Kessler]]</f>
        <v>0</v>
      </c>
      <c r="AQ65" s="19">
        <f>SUM(Tabela4[[#This Row],[AABB - 01]:[AABB - 02]])</f>
        <v>0</v>
      </c>
      <c r="AR65" s="19">
        <f>SUM(Tabela4[[#This Row],[Wanda Burkard - 01]:[Wanda Burkard - 02]])</f>
        <v>0</v>
      </c>
      <c r="AS65" s="19">
        <f>Tabela4[[#This Row],[Silvio Robert Lemos Avila Me]]</f>
        <v>0</v>
      </c>
      <c r="AT65" s="19">
        <f>Tabela4[[#This Row],[Carmelo]]</f>
        <v>0</v>
      </c>
      <c r="AU65" s="19">
        <f>Tabela4[[#This Row],[Antonio Dal Forno]]</f>
        <v>0</v>
      </c>
      <c r="AV65" s="19">
        <f>Tabela4[[#This Row],[Marisane Paulus]]</f>
        <v>0</v>
      </c>
      <c r="AW65" s="19">
        <f>Tabela4[[#This Row],[Segatto Ceretta Ltda]]</f>
        <v>0</v>
      </c>
      <c r="AX65" s="19">
        <f>SUM(Tabela4[[#This Row],[APAE - 01]:[APAE - 02]])</f>
        <v>0</v>
      </c>
      <c r="AY65" s="19">
        <f>Tabela4[[#This Row],[Cássio Burin]]</f>
        <v>0</v>
      </c>
      <c r="AZ65" s="19">
        <f>Tabela4[[#This Row],[Patrick Kristoschek Da Silva]]</f>
        <v>0</v>
      </c>
      <c r="BA65" s="19">
        <f>Tabela4[[#This Row],[Silvio Robert Ávila - (Valmir)]]</f>
        <v>0</v>
      </c>
      <c r="BB65" s="19">
        <f>Tabela4[[#This Row],[Zederson Jose Della Flora]]</f>
        <v>0</v>
      </c>
      <c r="BC65" s="19">
        <f>Tabela4[[#This Row],[Carlos Walmir Larsão Rolim]]</f>
        <v>0</v>
      </c>
      <c r="BD65" s="19">
        <f>Tabela4[[#This Row],[Danieli Missio]]</f>
        <v>0</v>
      </c>
      <c r="BE65" s="19">
        <f>Tabela4[[#This Row],[José Vasconcellos]]</f>
        <v>0</v>
      </c>
      <c r="BF65" s="19">
        <f>Tabela4[[#This Row],[Linho Lev Alimentos]]</f>
        <v>0</v>
      </c>
      <c r="BG65" s="19">
        <f>Tabela4[[#This Row],[Ernani Czapla]]</f>
        <v>0</v>
      </c>
      <c r="BH65" s="19">
        <f>Tabela4[[#This Row],[Valesca Da Luz]]</f>
        <v>0</v>
      </c>
      <c r="BI65" s="19">
        <f>Tabela4[[#This Row],[Olavo Mildner]]</f>
        <v>0</v>
      </c>
      <c r="BJ65" s="19">
        <f>Tabela4[[#This Row],[Dilnei Rohled]]</f>
        <v>0</v>
      </c>
      <c r="BK65" s="19">
        <f>Tabela4[[#This Row],[Shaiana Signorini]]</f>
        <v>0</v>
      </c>
      <c r="BL65" s="19">
        <f>Tabela4[[#This Row],[Fonse Atacado]]</f>
        <v>0</v>
      </c>
      <c r="BM65" s="19">
        <f>Tabela4[[#This Row],[Comercial de Alimentos]]</f>
        <v>0</v>
      </c>
      <c r="BN65" s="19">
        <f>Tabela4[[#This Row],[Ivone Kasburg Serralheria]]</f>
        <v>0</v>
      </c>
      <c r="BO65" s="19">
        <f>Tabela4[[#This Row],[Mercado Ceretta]]</f>
        <v>0</v>
      </c>
      <c r="BP65" s="19">
        <f>Tabela4[[#This Row],[Antonio Carlos Dos Santos Pereira]]</f>
        <v>0</v>
      </c>
      <c r="BQ65" s="19">
        <f>Tabela4[[#This Row],[Volnei Lemos Avila - Me]]</f>
        <v>0</v>
      </c>
      <c r="BR65" s="19">
        <f>Tabela4[[#This Row],[Silvana Meneghini]]</f>
        <v>0</v>
      </c>
      <c r="BS65" s="19">
        <f>Tabela4[[#This Row],[Eficaz Engenharia Ltda]]</f>
        <v>0</v>
      </c>
      <c r="BT65" s="19">
        <f>SUM(Tabela4[[#Headers],[Tania Regina Schmaltz - 01]:[Tania Regina Schmaltz - 02]])</f>
        <v>0</v>
      </c>
      <c r="BU65" s="19">
        <f>Tabela4[[#This Row],[Camila Ceretta Segatto]]</f>
        <v>0</v>
      </c>
      <c r="BV65" s="19">
        <f>Tabela4[[#This Row],[Vagner Ribas Dos Santos]]</f>
        <v>0</v>
      </c>
      <c r="BW65" s="19">
        <f>Tabela4[[#This Row],[Claudio Alfredo Konrat]]</f>
        <v>0</v>
      </c>
      <c r="BX65" s="19">
        <f>Tabela4[[#This Row],[Paulo Cesar da Rosa (Residencial)]]</f>
        <v>0</v>
      </c>
      <c r="BY65" s="19">
        <f>Tabela4[[#This Row],[Paulo Cesar da Rosa (Comercial)]]</f>
        <v>0</v>
      </c>
      <c r="BZ65" s="19">
        <f>Tabela4[[#This Row],[Geselda Schirmer (Fabiano)]]</f>
        <v>0</v>
      </c>
    </row>
    <row r="66" spans="1:78" s="19" customFormat="1" x14ac:dyDescent="0.25">
      <c r="A66" s="17">
        <v>45047</v>
      </c>
      <c r="B66" s="19">
        <f>SUM(Tabela4[[#This Row],[Marlon Colovini - 01]:[Marlon Colovini - 02]])</f>
        <v>0</v>
      </c>
      <c r="C66" s="19">
        <f>Tabela4[[#This Row],[Mara Barichello]]</f>
        <v>0</v>
      </c>
      <c r="D66" s="19">
        <f>Tabela4[[#This Row],[Jandira Dutra]]</f>
        <v>0</v>
      </c>
      <c r="E66" s="19">
        <f>Tabela4[[#This Row],[Luiz Fernando Kruger]]</f>
        <v>0</v>
      </c>
      <c r="F66" s="19">
        <f>SUM(Tabela4[[#This Row],[Paulo Bohn - 01]:[Paulo Bohn - 04]])</f>
        <v>0</v>
      </c>
      <c r="G66" s="19">
        <f>Tabela4[[#This Row],[Analia (Clodoaldo Entre-Ijuis)]]</f>
        <v>0</v>
      </c>
      <c r="H66" s="19">
        <f>Tabela4[[#This Row],[Biroh]]</f>
        <v>0</v>
      </c>
      <c r="I66" s="19">
        <f>Tabela4[[#This Row],[Gelson Posser]]</f>
        <v>0</v>
      </c>
      <c r="J66" s="19">
        <f>Tabela4[[#This Row],[Supermercado Caryone]]</f>
        <v>0</v>
      </c>
      <c r="K66" s="19">
        <f>Tabela4[[#This Row],[Ernani Minetto]]</f>
        <v>0</v>
      </c>
      <c r="L66" s="19">
        <f>Tabela4[[#This Row],[Jair Moscon]]</f>
        <v>0</v>
      </c>
      <c r="M66" s="19">
        <f>SUM(Tabela4[[#This Row],[Fabio Milke - 01]:[Fabio Milke - 02]])</f>
        <v>0</v>
      </c>
      <c r="N66" s="19">
        <f>Tabela4[[#This Row],[Piaia]]</f>
        <v>0</v>
      </c>
      <c r="O66" s="19">
        <f>Tabela4[[#This Row],[Osmar Veronese]]</f>
        <v>0</v>
      </c>
      <c r="P66" s="19">
        <f>Tabela4[[#This Row],[ José Luiz Moraes]]</f>
        <v>0</v>
      </c>
      <c r="Q66" s="19">
        <f>Tabela4[[#This Row],[Supermercado Cripy]]</f>
        <v>0</v>
      </c>
      <c r="R66" s="19">
        <f>Tabela4[[#This Row],[Gláucio Lipski (Giruá)]]</f>
        <v>0</v>
      </c>
      <c r="S66" s="19">
        <f>Tabela4[[#This Row],[Contri]]</f>
        <v>0</v>
      </c>
      <c r="T66" s="19">
        <f>Tabela4[[#This Row],[Cleci Rubi]]</f>
        <v>0</v>
      </c>
      <c r="U66" s="19">
        <f>Tabela4[[#This Row],[Betine Rost]]</f>
        <v>0</v>
      </c>
      <c r="V66" s="19">
        <f>SUM(Tabela4[[#This Row],[Robinson Fetter - 01]:[Robinson Fetter - 03]])</f>
        <v>0</v>
      </c>
      <c r="W66" s="19">
        <f>Tabela4[[#This Row],[Fabio De Moura]]</f>
        <v>0</v>
      </c>
      <c r="X66" s="19">
        <f>Tabela4[[#This Row],[Rochele Santos Moraes]]</f>
        <v>0</v>
      </c>
      <c r="Y66" s="19">
        <f>Tabela4[[#This Row],[Auto Posto Kairã]]</f>
        <v>0</v>
      </c>
      <c r="Z66" s="19">
        <f>Tabela4[[#This Row],[Erno Schiefelbain]]</f>
        <v>0</v>
      </c>
      <c r="AA66" s="19">
        <f>Tabela4[[#This Row],[José Paulo Backes]]</f>
        <v>0</v>
      </c>
      <c r="AB66" s="19">
        <f>Tabela4[[#This Row],[Gelso Tofolo]]</f>
        <v>0</v>
      </c>
      <c r="AC66" s="19">
        <f>Tabela4[[#This Row],[Diamantino]]</f>
        <v>0</v>
      </c>
      <c r="AD66" s="19">
        <f>Tabela4[[#This Row],[Mercado Bueno]]</f>
        <v>0</v>
      </c>
      <c r="AE66" s="19">
        <f>Tabela4[[#This Row],[Daniela Donadel Massalai]]</f>
        <v>0</v>
      </c>
      <c r="AF66" s="19">
        <f>Tabela4[[#This Row],[Comercio De Moto Peças Irmãos Guarani Ltda]]</f>
        <v>0</v>
      </c>
      <c r="AG66" s="19">
        <f>Tabela4[[#This Row],[Mauricio Luis Lunardi]]</f>
        <v>0</v>
      </c>
      <c r="AH66" s="19">
        <f>Tabela4[[#This Row],[Rosa Maria Restle Radunz]]</f>
        <v>0</v>
      </c>
      <c r="AI66" s="19">
        <f>Tabela4[[#This Row],[Ivo Amaral De Oliveira]]</f>
        <v>0</v>
      </c>
      <c r="AJ66" s="19">
        <f>Tabela4[[#This Row],[Silvio Robert Lemos Avila]]</f>
        <v>0</v>
      </c>
      <c r="AK66" s="19">
        <f>Tabela4[[#This Row],[Eldo Rost]]</f>
        <v>0</v>
      </c>
      <c r="AL66" s="19">
        <f>SUM(Tabela4[[#This Row],[Padaria Avenida - 01]:[Padaria Avenida - 02]])</f>
        <v>0</v>
      </c>
      <c r="AM66" s="19">
        <f>Tabela4[[#This Row],[Cristiano Anshau]]</f>
        <v>0</v>
      </c>
      <c r="AN66" s="19">
        <f>Tabela4[[#This Row],[Luciana Claudete Meirelles Correa]]</f>
        <v>0</v>
      </c>
      <c r="AO66" s="19">
        <f>Tabela4[[#This Row],[Marcio Jose Siqueira]]</f>
        <v>0</v>
      </c>
      <c r="AP66" s="19">
        <f>Tabela4[[#This Row],[Marcos Rogerio Kessler]]</f>
        <v>0</v>
      </c>
      <c r="AQ66" s="19">
        <f>SUM(Tabela4[[#This Row],[AABB - 01]:[AABB - 02]])</f>
        <v>0</v>
      </c>
      <c r="AR66" s="19">
        <f>SUM(Tabela4[[#This Row],[Wanda Burkard - 01]:[Wanda Burkard - 02]])</f>
        <v>0</v>
      </c>
      <c r="AS66" s="19">
        <f>Tabela4[[#This Row],[Silvio Robert Lemos Avila Me]]</f>
        <v>0</v>
      </c>
      <c r="AT66" s="19">
        <f>Tabela4[[#This Row],[Carmelo]]</f>
        <v>0</v>
      </c>
      <c r="AU66" s="19">
        <f>Tabela4[[#This Row],[Antonio Dal Forno]]</f>
        <v>0</v>
      </c>
      <c r="AV66" s="19">
        <f>Tabela4[[#This Row],[Marisane Paulus]]</f>
        <v>0</v>
      </c>
      <c r="AW66" s="19">
        <f>Tabela4[[#This Row],[Segatto Ceretta Ltda]]</f>
        <v>0</v>
      </c>
      <c r="AX66" s="19">
        <f>SUM(Tabela4[[#This Row],[APAE - 01]:[APAE - 02]])</f>
        <v>0</v>
      </c>
      <c r="AY66" s="19">
        <f>Tabela4[[#This Row],[Cássio Burin]]</f>
        <v>0</v>
      </c>
      <c r="AZ66" s="19">
        <f>Tabela4[[#This Row],[Patrick Kristoschek Da Silva]]</f>
        <v>0</v>
      </c>
      <c r="BA66" s="19">
        <f>Tabela4[[#This Row],[Silvio Robert Ávila - (Valmir)]]</f>
        <v>0</v>
      </c>
      <c r="BB66" s="19">
        <f>Tabela4[[#This Row],[Zederson Jose Della Flora]]</f>
        <v>0</v>
      </c>
      <c r="BC66" s="19">
        <f>Tabela4[[#This Row],[Carlos Walmir Larsão Rolim]]</f>
        <v>0</v>
      </c>
      <c r="BD66" s="19">
        <f>Tabela4[[#This Row],[Danieli Missio]]</f>
        <v>0</v>
      </c>
      <c r="BE66" s="19">
        <f>Tabela4[[#This Row],[José Vasconcellos]]</f>
        <v>0</v>
      </c>
      <c r="BF66" s="19">
        <f>Tabela4[[#This Row],[Linho Lev Alimentos]]</f>
        <v>0</v>
      </c>
      <c r="BG66" s="19">
        <f>Tabela4[[#This Row],[Ernani Czapla]]</f>
        <v>0</v>
      </c>
      <c r="BH66" s="19">
        <f>Tabela4[[#This Row],[Valesca Da Luz]]</f>
        <v>0</v>
      </c>
      <c r="BI66" s="19">
        <f>Tabela4[[#This Row],[Olavo Mildner]]</f>
        <v>0</v>
      </c>
      <c r="BJ66" s="19">
        <f>Tabela4[[#This Row],[Dilnei Rohled]]</f>
        <v>0</v>
      </c>
      <c r="BK66" s="19">
        <f>Tabela4[[#This Row],[Shaiana Signorini]]</f>
        <v>0</v>
      </c>
      <c r="BL66" s="19">
        <f>Tabela4[[#This Row],[Fonse Atacado]]</f>
        <v>0</v>
      </c>
      <c r="BM66" s="19">
        <f>Tabela4[[#This Row],[Comercial de Alimentos]]</f>
        <v>0</v>
      </c>
      <c r="BN66" s="19">
        <f>Tabela4[[#This Row],[Ivone Kasburg Serralheria]]</f>
        <v>0</v>
      </c>
      <c r="BO66" s="19">
        <f>Tabela4[[#This Row],[Mercado Ceretta]]</f>
        <v>0</v>
      </c>
      <c r="BP66" s="19">
        <f>Tabela4[[#This Row],[Antonio Carlos Dos Santos Pereira]]</f>
        <v>0</v>
      </c>
      <c r="BQ66" s="19">
        <f>Tabela4[[#This Row],[Volnei Lemos Avila - Me]]</f>
        <v>0</v>
      </c>
      <c r="BR66" s="19">
        <f>Tabela4[[#This Row],[Silvana Meneghini]]</f>
        <v>0</v>
      </c>
      <c r="BS66" s="19">
        <f>Tabela4[[#This Row],[Eficaz Engenharia Ltda]]</f>
        <v>0</v>
      </c>
      <c r="BT66" s="19">
        <f>SUM(Tabela4[[#Headers],[Tania Regina Schmaltz - 01]:[Tania Regina Schmaltz - 02]])</f>
        <v>0</v>
      </c>
      <c r="BU66" s="19">
        <f>Tabela4[[#This Row],[Camila Ceretta Segatto]]</f>
        <v>0</v>
      </c>
      <c r="BV66" s="19">
        <f>Tabela4[[#This Row],[Vagner Ribas Dos Santos]]</f>
        <v>0</v>
      </c>
      <c r="BW66" s="19">
        <f>Tabela4[[#This Row],[Claudio Alfredo Konrat]]</f>
        <v>0</v>
      </c>
      <c r="BX66" s="19">
        <f>Tabela4[[#This Row],[Paulo Cesar da Rosa (Residencial)]]</f>
        <v>0</v>
      </c>
      <c r="BY66" s="19">
        <f>Tabela4[[#This Row],[Paulo Cesar da Rosa (Comercial)]]</f>
        <v>0</v>
      </c>
      <c r="BZ66" s="19">
        <f>Tabela4[[#This Row],[Geselda Schirmer (Fabiano)]]</f>
        <v>0</v>
      </c>
    </row>
    <row r="67" spans="1:78" s="19" customFormat="1" x14ac:dyDescent="0.25">
      <c r="A67" s="17">
        <v>45078</v>
      </c>
      <c r="B67" s="19">
        <f>SUM(Tabela4[[#This Row],[Marlon Colovini - 01]:[Marlon Colovini - 02]])</f>
        <v>0</v>
      </c>
      <c r="C67" s="19">
        <f>Tabela4[[#This Row],[Mara Barichello]]</f>
        <v>0</v>
      </c>
      <c r="D67" s="19">
        <f>Tabela4[[#This Row],[Jandira Dutra]]</f>
        <v>0</v>
      </c>
      <c r="E67" s="19">
        <f>Tabela4[[#This Row],[Luiz Fernando Kruger]]</f>
        <v>0</v>
      </c>
      <c r="F67" s="19">
        <f>SUM(Tabela4[[#This Row],[Paulo Bohn - 01]:[Paulo Bohn - 04]])</f>
        <v>0</v>
      </c>
      <c r="G67" s="19">
        <f>Tabela4[[#This Row],[Analia (Clodoaldo Entre-Ijuis)]]</f>
        <v>0</v>
      </c>
      <c r="H67" s="19">
        <f>Tabela4[[#This Row],[Biroh]]</f>
        <v>0</v>
      </c>
      <c r="I67" s="19">
        <f>Tabela4[[#This Row],[Gelson Posser]]</f>
        <v>0</v>
      </c>
      <c r="J67" s="19">
        <f>Tabela4[[#This Row],[Supermercado Caryone]]</f>
        <v>0</v>
      </c>
      <c r="K67" s="19">
        <f>Tabela4[[#This Row],[Ernani Minetto]]</f>
        <v>0</v>
      </c>
      <c r="L67" s="19">
        <f>Tabela4[[#This Row],[Jair Moscon]]</f>
        <v>0</v>
      </c>
      <c r="M67" s="19">
        <f>SUM(Tabela4[[#This Row],[Fabio Milke - 01]:[Fabio Milke - 02]])</f>
        <v>0</v>
      </c>
      <c r="N67" s="19">
        <f>Tabela4[[#This Row],[Piaia]]</f>
        <v>0</v>
      </c>
      <c r="O67" s="19">
        <f>Tabela4[[#This Row],[Osmar Veronese]]</f>
        <v>0</v>
      </c>
      <c r="P67" s="19">
        <f>Tabela4[[#This Row],[ José Luiz Moraes]]</f>
        <v>0</v>
      </c>
      <c r="Q67" s="19">
        <f>Tabela4[[#This Row],[Supermercado Cripy]]</f>
        <v>0</v>
      </c>
      <c r="R67" s="19">
        <f>Tabela4[[#This Row],[Gláucio Lipski (Giruá)]]</f>
        <v>0</v>
      </c>
      <c r="S67" s="19">
        <f>Tabela4[[#This Row],[Contri]]</f>
        <v>0</v>
      </c>
      <c r="T67" s="19">
        <f>Tabela4[[#This Row],[Cleci Rubi]]</f>
        <v>0</v>
      </c>
      <c r="U67" s="19">
        <f>Tabela4[[#This Row],[Betine Rost]]</f>
        <v>0</v>
      </c>
      <c r="V67" s="19">
        <f>SUM(Tabela4[[#This Row],[Robinson Fetter - 01]:[Robinson Fetter - 03]])</f>
        <v>0</v>
      </c>
      <c r="W67" s="19">
        <f>Tabela4[[#This Row],[Fabio De Moura]]</f>
        <v>0</v>
      </c>
      <c r="X67" s="19">
        <f>Tabela4[[#This Row],[Rochele Santos Moraes]]</f>
        <v>0</v>
      </c>
      <c r="Y67" s="19">
        <f>Tabela4[[#This Row],[Auto Posto Kairã]]</f>
        <v>0</v>
      </c>
      <c r="Z67" s="19">
        <f>Tabela4[[#This Row],[Erno Schiefelbain]]</f>
        <v>0</v>
      </c>
      <c r="AA67" s="19">
        <f>Tabela4[[#This Row],[José Paulo Backes]]</f>
        <v>0</v>
      </c>
      <c r="AB67" s="19">
        <f>Tabela4[[#This Row],[Gelso Tofolo]]</f>
        <v>0</v>
      </c>
      <c r="AC67" s="19">
        <f>Tabela4[[#This Row],[Diamantino]]</f>
        <v>0</v>
      </c>
      <c r="AD67" s="19">
        <f>Tabela4[[#This Row],[Mercado Bueno]]</f>
        <v>0</v>
      </c>
      <c r="AE67" s="19">
        <f>Tabela4[[#This Row],[Daniela Donadel Massalai]]</f>
        <v>0</v>
      </c>
      <c r="AF67" s="19">
        <f>Tabela4[[#This Row],[Comercio De Moto Peças Irmãos Guarani Ltda]]</f>
        <v>0</v>
      </c>
      <c r="AG67" s="19">
        <f>Tabela4[[#This Row],[Mauricio Luis Lunardi]]</f>
        <v>0</v>
      </c>
      <c r="AH67" s="19">
        <f>Tabela4[[#This Row],[Rosa Maria Restle Radunz]]</f>
        <v>0</v>
      </c>
      <c r="AI67" s="19">
        <f>Tabela4[[#This Row],[Ivo Amaral De Oliveira]]</f>
        <v>0</v>
      </c>
      <c r="AJ67" s="19">
        <f>Tabela4[[#This Row],[Silvio Robert Lemos Avila]]</f>
        <v>0</v>
      </c>
      <c r="AK67" s="19">
        <f>Tabela4[[#This Row],[Eldo Rost]]</f>
        <v>0</v>
      </c>
      <c r="AL67" s="19">
        <f>SUM(Tabela4[[#This Row],[Padaria Avenida - 01]:[Padaria Avenida - 02]])</f>
        <v>0</v>
      </c>
      <c r="AM67" s="19">
        <f>Tabela4[[#This Row],[Cristiano Anshau]]</f>
        <v>0</v>
      </c>
      <c r="AN67" s="19">
        <f>Tabela4[[#This Row],[Luciana Claudete Meirelles Correa]]</f>
        <v>0</v>
      </c>
      <c r="AO67" s="19">
        <f>Tabela4[[#This Row],[Marcio Jose Siqueira]]</f>
        <v>0</v>
      </c>
      <c r="AP67" s="19">
        <f>Tabela4[[#This Row],[Marcos Rogerio Kessler]]</f>
        <v>0</v>
      </c>
      <c r="AQ67" s="19">
        <f>SUM(Tabela4[[#This Row],[AABB - 01]:[AABB - 02]])</f>
        <v>0</v>
      </c>
      <c r="AR67" s="19">
        <f>SUM(Tabela4[[#This Row],[Wanda Burkard - 01]:[Wanda Burkard - 02]])</f>
        <v>0</v>
      </c>
      <c r="AS67" s="19">
        <f>Tabela4[[#This Row],[Silvio Robert Lemos Avila Me]]</f>
        <v>0</v>
      </c>
      <c r="AT67" s="19">
        <f>Tabela4[[#This Row],[Carmelo]]</f>
        <v>0</v>
      </c>
      <c r="AU67" s="19">
        <f>Tabela4[[#This Row],[Antonio Dal Forno]]</f>
        <v>0</v>
      </c>
      <c r="AV67" s="19">
        <f>Tabela4[[#This Row],[Marisane Paulus]]</f>
        <v>0</v>
      </c>
      <c r="AW67" s="19">
        <f>Tabela4[[#This Row],[Segatto Ceretta Ltda]]</f>
        <v>0</v>
      </c>
      <c r="AX67" s="19">
        <f>SUM(Tabela4[[#This Row],[APAE - 01]:[APAE - 02]])</f>
        <v>0</v>
      </c>
      <c r="AY67" s="19">
        <f>Tabela4[[#This Row],[Cássio Burin]]</f>
        <v>0</v>
      </c>
      <c r="AZ67" s="19">
        <f>Tabela4[[#This Row],[Patrick Kristoschek Da Silva]]</f>
        <v>0</v>
      </c>
      <c r="BA67" s="19">
        <f>Tabela4[[#This Row],[Silvio Robert Ávila - (Valmir)]]</f>
        <v>0</v>
      </c>
      <c r="BB67" s="19">
        <f>Tabela4[[#This Row],[Zederson Jose Della Flora]]</f>
        <v>0</v>
      </c>
      <c r="BC67" s="19">
        <f>Tabela4[[#This Row],[Carlos Walmir Larsão Rolim]]</f>
        <v>0</v>
      </c>
      <c r="BD67" s="19">
        <f>Tabela4[[#This Row],[Danieli Missio]]</f>
        <v>0</v>
      </c>
      <c r="BE67" s="19">
        <f>Tabela4[[#This Row],[José Vasconcellos]]</f>
        <v>0</v>
      </c>
      <c r="BF67" s="19">
        <f>Tabela4[[#This Row],[Linho Lev Alimentos]]</f>
        <v>0</v>
      </c>
      <c r="BG67" s="19">
        <f>Tabela4[[#This Row],[Ernani Czapla]]</f>
        <v>0</v>
      </c>
      <c r="BH67" s="19">
        <f>Tabela4[[#This Row],[Valesca Da Luz]]</f>
        <v>0</v>
      </c>
      <c r="BI67" s="19">
        <f>Tabela4[[#This Row],[Olavo Mildner]]</f>
        <v>0</v>
      </c>
      <c r="BJ67" s="19">
        <f>Tabela4[[#This Row],[Dilnei Rohled]]</f>
        <v>0</v>
      </c>
      <c r="BK67" s="19">
        <f>Tabela4[[#This Row],[Shaiana Signorini]]</f>
        <v>0</v>
      </c>
      <c r="BL67" s="19">
        <f>Tabela4[[#This Row],[Fonse Atacado]]</f>
        <v>0</v>
      </c>
      <c r="BM67" s="19">
        <f>Tabela4[[#This Row],[Comercial de Alimentos]]</f>
        <v>0</v>
      </c>
      <c r="BN67" s="19">
        <f>Tabela4[[#This Row],[Ivone Kasburg Serralheria]]</f>
        <v>0</v>
      </c>
      <c r="BO67" s="19">
        <f>Tabela4[[#This Row],[Mercado Ceretta]]</f>
        <v>0</v>
      </c>
      <c r="BP67" s="19">
        <f>Tabela4[[#This Row],[Antonio Carlos Dos Santos Pereira]]</f>
        <v>0</v>
      </c>
      <c r="BQ67" s="19">
        <f>Tabela4[[#This Row],[Volnei Lemos Avila - Me]]</f>
        <v>0</v>
      </c>
      <c r="BR67" s="19">
        <f>Tabela4[[#This Row],[Silvana Meneghini]]</f>
        <v>0</v>
      </c>
      <c r="BS67" s="19">
        <f>Tabela4[[#This Row],[Eficaz Engenharia Ltda]]</f>
        <v>0</v>
      </c>
      <c r="BT67" s="19">
        <f>SUM(Tabela4[[#Headers],[Tania Regina Schmaltz - 01]:[Tania Regina Schmaltz - 02]])</f>
        <v>0</v>
      </c>
      <c r="BU67" s="19">
        <f>Tabela4[[#This Row],[Camila Ceretta Segatto]]</f>
        <v>0</v>
      </c>
      <c r="BV67" s="19">
        <f>Tabela4[[#This Row],[Vagner Ribas Dos Santos]]</f>
        <v>0</v>
      </c>
      <c r="BW67" s="19">
        <f>Tabela4[[#This Row],[Claudio Alfredo Konrat]]</f>
        <v>0</v>
      </c>
      <c r="BX67" s="19">
        <f>Tabela4[[#This Row],[Paulo Cesar da Rosa (Residencial)]]</f>
        <v>0</v>
      </c>
      <c r="BY67" s="19">
        <f>Tabela4[[#This Row],[Paulo Cesar da Rosa (Comercial)]]</f>
        <v>0</v>
      </c>
      <c r="BZ67" s="19">
        <f>Tabela4[[#This Row],[Geselda Schirmer (Fabiano)]]</f>
        <v>0</v>
      </c>
    </row>
    <row r="68" spans="1:78" s="19" customFormat="1" x14ac:dyDescent="0.25">
      <c r="A68" s="17">
        <v>45108</v>
      </c>
      <c r="B68" s="19">
        <f>SUM(Tabela4[[#This Row],[Marlon Colovini - 01]:[Marlon Colovini - 02]])</f>
        <v>0</v>
      </c>
      <c r="C68" s="19">
        <f>Tabela4[[#This Row],[Mara Barichello]]</f>
        <v>0</v>
      </c>
      <c r="D68" s="19">
        <f>Tabela4[[#This Row],[Jandira Dutra]]</f>
        <v>0</v>
      </c>
      <c r="E68" s="19">
        <f>Tabela4[[#This Row],[Luiz Fernando Kruger]]</f>
        <v>0</v>
      </c>
      <c r="F68" s="19">
        <f>SUM(Tabela4[[#This Row],[Paulo Bohn - 01]:[Paulo Bohn - 04]])</f>
        <v>0</v>
      </c>
      <c r="G68" s="19">
        <f>Tabela4[[#This Row],[Analia (Clodoaldo Entre-Ijuis)]]</f>
        <v>0</v>
      </c>
      <c r="H68" s="19">
        <f>Tabela4[[#This Row],[Biroh]]</f>
        <v>0</v>
      </c>
      <c r="I68" s="19">
        <f>Tabela4[[#This Row],[Gelson Posser]]</f>
        <v>0</v>
      </c>
      <c r="J68" s="19">
        <f>Tabela4[[#This Row],[Supermercado Caryone]]</f>
        <v>0</v>
      </c>
      <c r="K68" s="19">
        <f>Tabela4[[#This Row],[Ernani Minetto]]</f>
        <v>0</v>
      </c>
      <c r="L68" s="19">
        <f>Tabela4[[#This Row],[Jair Moscon]]</f>
        <v>0</v>
      </c>
      <c r="M68" s="19">
        <f>SUM(Tabela4[[#This Row],[Fabio Milke - 01]:[Fabio Milke - 02]])</f>
        <v>0</v>
      </c>
      <c r="N68" s="19">
        <f>Tabela4[[#This Row],[Piaia]]</f>
        <v>0</v>
      </c>
      <c r="O68" s="19">
        <f>Tabela4[[#This Row],[Osmar Veronese]]</f>
        <v>0</v>
      </c>
      <c r="P68" s="19">
        <f>Tabela4[[#This Row],[ José Luiz Moraes]]</f>
        <v>0</v>
      </c>
      <c r="Q68" s="19">
        <f>Tabela4[[#This Row],[Supermercado Cripy]]</f>
        <v>0</v>
      </c>
      <c r="R68" s="19">
        <f>Tabela4[[#This Row],[Gláucio Lipski (Giruá)]]</f>
        <v>0</v>
      </c>
      <c r="S68" s="19">
        <f>Tabela4[[#This Row],[Contri]]</f>
        <v>0</v>
      </c>
      <c r="T68" s="19">
        <f>Tabela4[[#This Row],[Cleci Rubi]]</f>
        <v>0</v>
      </c>
      <c r="U68" s="19">
        <f>Tabela4[[#This Row],[Betine Rost]]</f>
        <v>0</v>
      </c>
      <c r="V68" s="19">
        <f>SUM(Tabela4[[#This Row],[Robinson Fetter - 01]:[Robinson Fetter - 03]])</f>
        <v>0</v>
      </c>
      <c r="W68" s="19">
        <f>Tabela4[[#This Row],[Fabio De Moura]]</f>
        <v>0</v>
      </c>
      <c r="X68" s="19">
        <f>Tabela4[[#This Row],[Rochele Santos Moraes]]</f>
        <v>0</v>
      </c>
      <c r="Y68" s="19">
        <f>Tabela4[[#This Row],[Auto Posto Kairã]]</f>
        <v>0</v>
      </c>
      <c r="Z68" s="19">
        <f>Tabela4[[#This Row],[Erno Schiefelbain]]</f>
        <v>0</v>
      </c>
      <c r="AA68" s="19">
        <f>Tabela4[[#This Row],[José Paulo Backes]]</f>
        <v>0</v>
      </c>
      <c r="AB68" s="19">
        <f>Tabela4[[#This Row],[Gelso Tofolo]]</f>
        <v>0</v>
      </c>
      <c r="AC68" s="19">
        <f>Tabela4[[#This Row],[Diamantino]]</f>
        <v>0</v>
      </c>
      <c r="AD68" s="19">
        <f>Tabela4[[#This Row],[Mercado Bueno]]</f>
        <v>0</v>
      </c>
      <c r="AE68" s="19">
        <f>Tabela4[[#This Row],[Daniela Donadel Massalai]]</f>
        <v>0</v>
      </c>
      <c r="AF68" s="19">
        <f>Tabela4[[#This Row],[Comercio De Moto Peças Irmãos Guarani Ltda]]</f>
        <v>0</v>
      </c>
      <c r="AG68" s="19">
        <f>Tabela4[[#This Row],[Mauricio Luis Lunardi]]</f>
        <v>0</v>
      </c>
      <c r="AH68" s="19">
        <f>Tabela4[[#This Row],[Rosa Maria Restle Radunz]]</f>
        <v>0</v>
      </c>
      <c r="AI68" s="19">
        <f>Tabela4[[#This Row],[Ivo Amaral De Oliveira]]</f>
        <v>0</v>
      </c>
      <c r="AJ68" s="19">
        <f>Tabela4[[#This Row],[Silvio Robert Lemos Avila]]</f>
        <v>0</v>
      </c>
      <c r="AK68" s="19">
        <f>Tabela4[[#This Row],[Eldo Rost]]</f>
        <v>0</v>
      </c>
      <c r="AL68" s="19">
        <f>SUM(Tabela4[[#This Row],[Padaria Avenida - 01]:[Padaria Avenida - 02]])</f>
        <v>0</v>
      </c>
      <c r="AM68" s="19">
        <f>Tabela4[[#This Row],[Cristiano Anshau]]</f>
        <v>0</v>
      </c>
      <c r="AN68" s="19">
        <f>Tabela4[[#This Row],[Luciana Claudete Meirelles Correa]]</f>
        <v>0</v>
      </c>
      <c r="AO68" s="19">
        <f>Tabela4[[#This Row],[Marcio Jose Siqueira]]</f>
        <v>0</v>
      </c>
      <c r="AP68" s="19">
        <f>Tabela4[[#This Row],[Marcos Rogerio Kessler]]</f>
        <v>0</v>
      </c>
      <c r="AQ68" s="19">
        <f>SUM(Tabela4[[#This Row],[AABB - 01]:[AABB - 02]])</f>
        <v>0</v>
      </c>
      <c r="AR68" s="19">
        <f>SUM(Tabela4[[#This Row],[Wanda Burkard - 01]:[Wanda Burkard - 02]])</f>
        <v>0</v>
      </c>
      <c r="AS68" s="19">
        <f>Tabela4[[#This Row],[Silvio Robert Lemos Avila Me]]</f>
        <v>0</v>
      </c>
      <c r="AT68" s="19">
        <f>Tabela4[[#This Row],[Carmelo]]</f>
        <v>0</v>
      </c>
      <c r="AU68" s="19">
        <f>Tabela4[[#This Row],[Antonio Dal Forno]]</f>
        <v>0</v>
      </c>
      <c r="AV68" s="19">
        <f>Tabela4[[#This Row],[Marisane Paulus]]</f>
        <v>0</v>
      </c>
      <c r="AW68" s="19">
        <f>Tabela4[[#This Row],[Segatto Ceretta Ltda]]</f>
        <v>0</v>
      </c>
      <c r="AX68" s="19">
        <f>SUM(Tabela4[[#This Row],[APAE - 01]:[APAE - 02]])</f>
        <v>0</v>
      </c>
      <c r="AY68" s="19">
        <f>Tabela4[[#This Row],[Cássio Burin]]</f>
        <v>0</v>
      </c>
      <c r="AZ68" s="19">
        <f>Tabela4[[#This Row],[Patrick Kristoschek Da Silva]]</f>
        <v>0</v>
      </c>
      <c r="BA68" s="19">
        <f>Tabela4[[#This Row],[Silvio Robert Ávila - (Valmir)]]</f>
        <v>0</v>
      </c>
      <c r="BB68" s="19">
        <f>Tabela4[[#This Row],[Zederson Jose Della Flora]]</f>
        <v>0</v>
      </c>
      <c r="BC68" s="19">
        <f>Tabela4[[#This Row],[Carlos Walmir Larsão Rolim]]</f>
        <v>0</v>
      </c>
      <c r="BD68" s="19">
        <f>Tabela4[[#This Row],[Danieli Missio]]</f>
        <v>0</v>
      </c>
      <c r="BE68" s="19">
        <f>Tabela4[[#This Row],[José Vasconcellos]]</f>
        <v>0</v>
      </c>
      <c r="BF68" s="19">
        <f>Tabela4[[#This Row],[Linho Lev Alimentos]]</f>
        <v>0</v>
      </c>
      <c r="BG68" s="19">
        <f>Tabela4[[#This Row],[Ernani Czapla]]</f>
        <v>0</v>
      </c>
      <c r="BH68" s="19">
        <f>Tabela4[[#This Row],[Valesca Da Luz]]</f>
        <v>0</v>
      </c>
      <c r="BI68" s="19">
        <f>Tabela4[[#This Row],[Olavo Mildner]]</f>
        <v>0</v>
      </c>
      <c r="BJ68" s="19">
        <f>Tabela4[[#This Row],[Dilnei Rohled]]</f>
        <v>0</v>
      </c>
      <c r="BK68" s="19">
        <f>Tabela4[[#This Row],[Shaiana Signorini]]</f>
        <v>0</v>
      </c>
      <c r="BL68" s="19">
        <f>Tabela4[[#This Row],[Fonse Atacado]]</f>
        <v>0</v>
      </c>
      <c r="BM68" s="19">
        <f>Tabela4[[#This Row],[Comercial de Alimentos]]</f>
        <v>0</v>
      </c>
      <c r="BN68" s="19">
        <f>Tabela4[[#This Row],[Ivone Kasburg Serralheria]]</f>
        <v>0</v>
      </c>
      <c r="BO68" s="19">
        <f>Tabela4[[#This Row],[Mercado Ceretta]]</f>
        <v>0</v>
      </c>
      <c r="BP68" s="19">
        <f>Tabela4[[#This Row],[Antonio Carlos Dos Santos Pereira]]</f>
        <v>0</v>
      </c>
      <c r="BQ68" s="19">
        <f>Tabela4[[#This Row],[Volnei Lemos Avila - Me]]</f>
        <v>0</v>
      </c>
      <c r="BR68" s="19">
        <f>Tabela4[[#This Row],[Silvana Meneghini]]</f>
        <v>0</v>
      </c>
      <c r="BS68" s="19">
        <f>Tabela4[[#This Row],[Eficaz Engenharia Ltda]]</f>
        <v>0</v>
      </c>
      <c r="BT68" s="19">
        <f>SUM(Tabela4[[#Headers],[Tania Regina Schmaltz - 01]:[Tania Regina Schmaltz - 02]])</f>
        <v>0</v>
      </c>
      <c r="BU68" s="19">
        <f>Tabela4[[#This Row],[Camila Ceretta Segatto]]</f>
        <v>0</v>
      </c>
      <c r="BV68" s="19">
        <f>Tabela4[[#This Row],[Vagner Ribas Dos Santos]]</f>
        <v>0</v>
      </c>
      <c r="BW68" s="19">
        <f>Tabela4[[#This Row],[Claudio Alfredo Konrat]]</f>
        <v>0</v>
      </c>
      <c r="BX68" s="19">
        <f>Tabela4[[#This Row],[Paulo Cesar da Rosa (Residencial)]]</f>
        <v>0</v>
      </c>
      <c r="BY68" s="19">
        <f>Tabela4[[#This Row],[Paulo Cesar da Rosa (Comercial)]]</f>
        <v>0</v>
      </c>
      <c r="BZ68" s="19">
        <f>Tabela4[[#This Row],[Geselda Schirmer (Fabiano)]]</f>
        <v>0</v>
      </c>
    </row>
    <row r="69" spans="1:78" s="19" customFormat="1" x14ac:dyDescent="0.25">
      <c r="A69" s="17">
        <v>45139</v>
      </c>
      <c r="B69" s="19">
        <f>SUM(Tabela4[[#This Row],[Marlon Colovini - 01]:[Marlon Colovini - 02]])</f>
        <v>0</v>
      </c>
      <c r="C69" s="19">
        <f>Tabela4[[#This Row],[Mara Barichello]]</f>
        <v>0</v>
      </c>
      <c r="D69" s="19">
        <f>Tabela4[[#This Row],[Jandira Dutra]]</f>
        <v>0</v>
      </c>
      <c r="E69" s="19">
        <f>Tabela4[[#This Row],[Luiz Fernando Kruger]]</f>
        <v>0</v>
      </c>
      <c r="F69" s="19">
        <f>SUM(Tabela4[[#This Row],[Paulo Bohn - 01]:[Paulo Bohn - 04]])</f>
        <v>0</v>
      </c>
      <c r="G69" s="19">
        <f>Tabela4[[#This Row],[Analia (Clodoaldo Entre-Ijuis)]]</f>
        <v>0</v>
      </c>
      <c r="H69" s="19">
        <f>Tabela4[[#This Row],[Biroh]]</f>
        <v>0</v>
      </c>
      <c r="I69" s="19">
        <f>Tabela4[[#This Row],[Gelson Posser]]</f>
        <v>0</v>
      </c>
      <c r="J69" s="19">
        <f>Tabela4[[#This Row],[Supermercado Caryone]]</f>
        <v>0</v>
      </c>
      <c r="K69" s="19">
        <f>Tabela4[[#This Row],[Ernani Minetto]]</f>
        <v>0</v>
      </c>
      <c r="L69" s="19">
        <f>Tabela4[[#This Row],[Jair Moscon]]</f>
        <v>0</v>
      </c>
      <c r="M69" s="19">
        <f>SUM(Tabela4[[#This Row],[Fabio Milke - 01]:[Fabio Milke - 02]])</f>
        <v>0</v>
      </c>
      <c r="N69" s="19">
        <f>Tabela4[[#This Row],[Piaia]]</f>
        <v>0</v>
      </c>
      <c r="O69" s="19">
        <f>Tabela4[[#This Row],[Osmar Veronese]]</f>
        <v>0</v>
      </c>
      <c r="P69" s="19">
        <f>Tabela4[[#This Row],[ José Luiz Moraes]]</f>
        <v>0</v>
      </c>
      <c r="Q69" s="19">
        <f>Tabela4[[#This Row],[Supermercado Cripy]]</f>
        <v>0</v>
      </c>
      <c r="R69" s="19">
        <f>Tabela4[[#This Row],[Gláucio Lipski (Giruá)]]</f>
        <v>0</v>
      </c>
      <c r="S69" s="19">
        <f>Tabela4[[#This Row],[Contri]]</f>
        <v>0</v>
      </c>
      <c r="T69" s="19">
        <f>Tabela4[[#This Row],[Cleci Rubi]]</f>
        <v>0</v>
      </c>
      <c r="U69" s="19">
        <f>Tabela4[[#This Row],[Betine Rost]]</f>
        <v>0</v>
      </c>
      <c r="V69" s="19">
        <f>SUM(Tabela4[[#This Row],[Robinson Fetter - 01]:[Robinson Fetter - 03]])</f>
        <v>0</v>
      </c>
      <c r="W69" s="19">
        <f>Tabela4[[#This Row],[Fabio De Moura]]</f>
        <v>0</v>
      </c>
      <c r="X69" s="19">
        <f>Tabela4[[#This Row],[Rochele Santos Moraes]]</f>
        <v>0</v>
      </c>
      <c r="Y69" s="19">
        <f>Tabela4[[#This Row],[Auto Posto Kairã]]</f>
        <v>0</v>
      </c>
      <c r="Z69" s="19">
        <f>Tabela4[[#This Row],[Erno Schiefelbain]]</f>
        <v>0</v>
      </c>
      <c r="AA69" s="19">
        <f>Tabela4[[#This Row],[José Paulo Backes]]</f>
        <v>0</v>
      </c>
      <c r="AB69" s="19">
        <f>Tabela4[[#This Row],[Gelso Tofolo]]</f>
        <v>0</v>
      </c>
      <c r="AC69" s="19">
        <f>Tabela4[[#This Row],[Diamantino]]</f>
        <v>0</v>
      </c>
      <c r="AD69" s="19">
        <f>Tabela4[[#This Row],[Mercado Bueno]]</f>
        <v>0</v>
      </c>
      <c r="AE69" s="19">
        <f>Tabela4[[#This Row],[Daniela Donadel Massalai]]</f>
        <v>0</v>
      </c>
      <c r="AF69" s="19">
        <f>Tabela4[[#This Row],[Comercio De Moto Peças Irmãos Guarani Ltda]]</f>
        <v>0</v>
      </c>
      <c r="AG69" s="19">
        <f>Tabela4[[#This Row],[Mauricio Luis Lunardi]]</f>
        <v>0</v>
      </c>
      <c r="AH69" s="19">
        <f>Tabela4[[#This Row],[Rosa Maria Restle Radunz]]</f>
        <v>0</v>
      </c>
      <c r="AI69" s="19">
        <f>Tabela4[[#This Row],[Ivo Amaral De Oliveira]]</f>
        <v>0</v>
      </c>
      <c r="AJ69" s="19">
        <f>Tabela4[[#This Row],[Silvio Robert Lemos Avila]]</f>
        <v>0</v>
      </c>
      <c r="AK69" s="19">
        <f>Tabela4[[#This Row],[Eldo Rost]]</f>
        <v>0</v>
      </c>
      <c r="AL69" s="19">
        <f>SUM(Tabela4[[#This Row],[Padaria Avenida - 01]:[Padaria Avenida - 02]])</f>
        <v>0</v>
      </c>
      <c r="AM69" s="19">
        <f>Tabela4[[#This Row],[Cristiano Anshau]]</f>
        <v>0</v>
      </c>
      <c r="AN69" s="19">
        <f>Tabela4[[#This Row],[Luciana Claudete Meirelles Correa]]</f>
        <v>0</v>
      </c>
      <c r="AO69" s="19">
        <f>Tabela4[[#This Row],[Marcio Jose Siqueira]]</f>
        <v>0</v>
      </c>
      <c r="AP69" s="19">
        <f>Tabela4[[#This Row],[Marcos Rogerio Kessler]]</f>
        <v>0</v>
      </c>
      <c r="AQ69" s="19">
        <f>SUM(Tabela4[[#This Row],[AABB - 01]:[AABB - 02]])</f>
        <v>0</v>
      </c>
      <c r="AR69" s="19">
        <f>SUM(Tabela4[[#This Row],[Wanda Burkard - 01]:[Wanda Burkard - 02]])</f>
        <v>0</v>
      </c>
      <c r="AS69" s="19">
        <f>Tabela4[[#This Row],[Silvio Robert Lemos Avila Me]]</f>
        <v>0</v>
      </c>
      <c r="AT69" s="19">
        <f>Tabela4[[#This Row],[Carmelo]]</f>
        <v>0</v>
      </c>
      <c r="AU69" s="19">
        <f>Tabela4[[#This Row],[Antonio Dal Forno]]</f>
        <v>0</v>
      </c>
      <c r="AV69" s="19">
        <f>Tabela4[[#This Row],[Marisane Paulus]]</f>
        <v>0</v>
      </c>
      <c r="AW69" s="19">
        <f>Tabela4[[#This Row],[Segatto Ceretta Ltda]]</f>
        <v>0</v>
      </c>
      <c r="AX69" s="19">
        <f>SUM(Tabela4[[#This Row],[APAE - 01]:[APAE - 02]])</f>
        <v>0</v>
      </c>
      <c r="AY69" s="19">
        <f>Tabela4[[#This Row],[Cássio Burin]]</f>
        <v>0</v>
      </c>
      <c r="AZ69" s="19">
        <f>Tabela4[[#This Row],[Patrick Kristoschek Da Silva]]</f>
        <v>0</v>
      </c>
      <c r="BA69" s="19">
        <f>Tabela4[[#This Row],[Silvio Robert Ávila - (Valmir)]]</f>
        <v>0</v>
      </c>
      <c r="BB69" s="19">
        <f>Tabela4[[#This Row],[Zederson Jose Della Flora]]</f>
        <v>0</v>
      </c>
      <c r="BC69" s="19">
        <f>Tabela4[[#This Row],[Carlos Walmir Larsão Rolim]]</f>
        <v>0</v>
      </c>
      <c r="BD69" s="19">
        <f>Tabela4[[#This Row],[Danieli Missio]]</f>
        <v>0</v>
      </c>
      <c r="BE69" s="19">
        <f>Tabela4[[#This Row],[José Vasconcellos]]</f>
        <v>0</v>
      </c>
      <c r="BF69" s="19">
        <f>Tabela4[[#This Row],[Linho Lev Alimentos]]</f>
        <v>0</v>
      </c>
      <c r="BG69" s="19">
        <f>Tabela4[[#This Row],[Ernani Czapla]]</f>
        <v>0</v>
      </c>
      <c r="BH69" s="19">
        <f>Tabela4[[#This Row],[Valesca Da Luz]]</f>
        <v>0</v>
      </c>
      <c r="BI69" s="19">
        <f>Tabela4[[#This Row],[Olavo Mildner]]</f>
        <v>0</v>
      </c>
      <c r="BJ69" s="19">
        <f>Tabela4[[#This Row],[Dilnei Rohled]]</f>
        <v>0</v>
      </c>
      <c r="BK69" s="19">
        <f>Tabela4[[#This Row],[Shaiana Signorini]]</f>
        <v>0</v>
      </c>
      <c r="BL69" s="19">
        <f>Tabela4[[#This Row],[Fonse Atacado]]</f>
        <v>0</v>
      </c>
      <c r="BM69" s="19">
        <f>Tabela4[[#This Row],[Comercial de Alimentos]]</f>
        <v>0</v>
      </c>
      <c r="BN69" s="19">
        <f>Tabela4[[#This Row],[Ivone Kasburg Serralheria]]</f>
        <v>0</v>
      </c>
      <c r="BO69" s="19">
        <f>Tabela4[[#This Row],[Mercado Ceretta]]</f>
        <v>0</v>
      </c>
      <c r="BP69" s="19">
        <f>Tabela4[[#This Row],[Antonio Carlos Dos Santos Pereira]]</f>
        <v>0</v>
      </c>
      <c r="BQ69" s="19">
        <f>Tabela4[[#This Row],[Volnei Lemos Avila - Me]]</f>
        <v>0</v>
      </c>
      <c r="BR69" s="19">
        <f>Tabela4[[#This Row],[Silvana Meneghini]]</f>
        <v>0</v>
      </c>
      <c r="BS69" s="19">
        <f>Tabela4[[#This Row],[Eficaz Engenharia Ltda]]</f>
        <v>0</v>
      </c>
      <c r="BT69" s="19">
        <f>SUM(Tabela4[[#Headers],[Tania Regina Schmaltz - 01]:[Tania Regina Schmaltz - 02]])</f>
        <v>0</v>
      </c>
      <c r="BU69" s="19">
        <f>Tabela4[[#This Row],[Camila Ceretta Segatto]]</f>
        <v>0</v>
      </c>
      <c r="BV69" s="19">
        <f>Tabela4[[#This Row],[Vagner Ribas Dos Santos]]</f>
        <v>0</v>
      </c>
      <c r="BW69" s="19">
        <f>Tabela4[[#This Row],[Claudio Alfredo Konrat]]</f>
        <v>0</v>
      </c>
      <c r="BX69" s="19">
        <f>Tabela4[[#This Row],[Paulo Cesar da Rosa (Residencial)]]</f>
        <v>0</v>
      </c>
      <c r="BY69" s="19">
        <f>Tabela4[[#This Row],[Paulo Cesar da Rosa (Comercial)]]</f>
        <v>0</v>
      </c>
      <c r="BZ69" s="19">
        <f>Tabela4[[#This Row],[Geselda Schirmer (Fabiano)]]</f>
        <v>0</v>
      </c>
    </row>
    <row r="70" spans="1:78" s="19" customFormat="1" x14ac:dyDescent="0.25">
      <c r="A70" s="17">
        <v>45170</v>
      </c>
      <c r="B70" s="19">
        <f>SUM(Tabela4[[#This Row],[Marlon Colovini - 01]:[Marlon Colovini - 02]])</f>
        <v>0</v>
      </c>
      <c r="C70" s="19">
        <f>Tabela4[[#This Row],[Mara Barichello]]</f>
        <v>0</v>
      </c>
      <c r="D70" s="19">
        <f>Tabela4[[#This Row],[Jandira Dutra]]</f>
        <v>0</v>
      </c>
      <c r="E70" s="19">
        <f>Tabela4[[#This Row],[Luiz Fernando Kruger]]</f>
        <v>0</v>
      </c>
      <c r="F70" s="19">
        <f>SUM(Tabela4[[#This Row],[Paulo Bohn - 01]:[Paulo Bohn - 04]])</f>
        <v>0</v>
      </c>
      <c r="G70" s="19">
        <f>Tabela4[[#This Row],[Analia (Clodoaldo Entre-Ijuis)]]</f>
        <v>0</v>
      </c>
      <c r="H70" s="19">
        <f>Tabela4[[#This Row],[Biroh]]</f>
        <v>0</v>
      </c>
      <c r="I70" s="19">
        <f>Tabela4[[#This Row],[Gelson Posser]]</f>
        <v>0</v>
      </c>
      <c r="J70" s="19">
        <f>Tabela4[[#This Row],[Supermercado Caryone]]</f>
        <v>0</v>
      </c>
      <c r="K70" s="19">
        <f>Tabela4[[#This Row],[Ernani Minetto]]</f>
        <v>0</v>
      </c>
      <c r="L70" s="19">
        <f>Tabela4[[#This Row],[Jair Moscon]]</f>
        <v>0</v>
      </c>
      <c r="M70" s="19">
        <f>SUM(Tabela4[[#This Row],[Fabio Milke - 01]:[Fabio Milke - 02]])</f>
        <v>0</v>
      </c>
      <c r="N70" s="19">
        <f>Tabela4[[#This Row],[Piaia]]</f>
        <v>0</v>
      </c>
      <c r="O70" s="19">
        <f>Tabela4[[#This Row],[Osmar Veronese]]</f>
        <v>0</v>
      </c>
      <c r="P70" s="19">
        <f>Tabela4[[#This Row],[ José Luiz Moraes]]</f>
        <v>0</v>
      </c>
      <c r="Q70" s="19">
        <f>Tabela4[[#This Row],[Supermercado Cripy]]</f>
        <v>0</v>
      </c>
      <c r="R70" s="19">
        <f>Tabela4[[#This Row],[Gláucio Lipski (Giruá)]]</f>
        <v>0</v>
      </c>
      <c r="S70" s="19">
        <f>Tabela4[[#This Row],[Contri]]</f>
        <v>0</v>
      </c>
      <c r="T70" s="19">
        <f>Tabela4[[#This Row],[Cleci Rubi]]</f>
        <v>0</v>
      </c>
      <c r="U70" s="19">
        <f>Tabela4[[#This Row],[Betine Rost]]</f>
        <v>0</v>
      </c>
      <c r="V70" s="19">
        <f>SUM(Tabela4[[#This Row],[Robinson Fetter - 01]:[Robinson Fetter - 03]])</f>
        <v>0</v>
      </c>
      <c r="W70" s="19">
        <f>Tabela4[[#This Row],[Fabio De Moura]]</f>
        <v>0</v>
      </c>
      <c r="X70" s="19">
        <f>Tabela4[[#This Row],[Rochele Santos Moraes]]</f>
        <v>0</v>
      </c>
      <c r="Y70" s="19">
        <f>Tabela4[[#This Row],[Auto Posto Kairã]]</f>
        <v>0</v>
      </c>
      <c r="Z70" s="19">
        <f>Tabela4[[#This Row],[Erno Schiefelbain]]</f>
        <v>0</v>
      </c>
      <c r="AA70" s="19">
        <f>Tabela4[[#This Row],[José Paulo Backes]]</f>
        <v>0</v>
      </c>
      <c r="AB70" s="19">
        <f>Tabela4[[#This Row],[Gelso Tofolo]]</f>
        <v>0</v>
      </c>
      <c r="AC70" s="19">
        <f>Tabela4[[#This Row],[Diamantino]]</f>
        <v>0</v>
      </c>
      <c r="AD70" s="19">
        <f>Tabela4[[#This Row],[Mercado Bueno]]</f>
        <v>0</v>
      </c>
      <c r="AE70" s="19">
        <f>Tabela4[[#This Row],[Daniela Donadel Massalai]]</f>
        <v>0</v>
      </c>
      <c r="AF70" s="19">
        <f>Tabela4[[#This Row],[Comercio De Moto Peças Irmãos Guarani Ltda]]</f>
        <v>0</v>
      </c>
      <c r="AG70" s="19">
        <f>Tabela4[[#This Row],[Mauricio Luis Lunardi]]</f>
        <v>0</v>
      </c>
      <c r="AH70" s="19">
        <f>Tabela4[[#This Row],[Rosa Maria Restle Radunz]]</f>
        <v>0</v>
      </c>
      <c r="AI70" s="19">
        <f>Tabela4[[#This Row],[Ivo Amaral De Oliveira]]</f>
        <v>0</v>
      </c>
      <c r="AJ70" s="19">
        <f>Tabela4[[#This Row],[Silvio Robert Lemos Avila]]</f>
        <v>0</v>
      </c>
      <c r="AK70" s="19">
        <f>Tabela4[[#This Row],[Eldo Rost]]</f>
        <v>0</v>
      </c>
      <c r="AL70" s="19">
        <f>SUM(Tabela4[[#This Row],[Padaria Avenida - 01]:[Padaria Avenida - 02]])</f>
        <v>0</v>
      </c>
      <c r="AM70" s="19">
        <f>Tabela4[[#This Row],[Cristiano Anshau]]</f>
        <v>0</v>
      </c>
      <c r="AN70" s="19">
        <f>Tabela4[[#This Row],[Luciana Claudete Meirelles Correa]]</f>
        <v>0</v>
      </c>
      <c r="AO70" s="19">
        <f>Tabela4[[#This Row],[Marcio Jose Siqueira]]</f>
        <v>0</v>
      </c>
      <c r="AP70" s="19">
        <f>Tabela4[[#This Row],[Marcos Rogerio Kessler]]</f>
        <v>0</v>
      </c>
      <c r="AQ70" s="19">
        <f>SUM(Tabela4[[#This Row],[AABB - 01]:[AABB - 02]])</f>
        <v>0</v>
      </c>
      <c r="AR70" s="19">
        <f>SUM(Tabela4[[#This Row],[Wanda Burkard - 01]:[Wanda Burkard - 02]])</f>
        <v>0</v>
      </c>
      <c r="AS70" s="19">
        <f>Tabela4[[#This Row],[Silvio Robert Lemos Avila Me]]</f>
        <v>0</v>
      </c>
      <c r="AT70" s="19">
        <f>Tabela4[[#This Row],[Carmelo]]</f>
        <v>0</v>
      </c>
      <c r="AU70" s="19">
        <f>Tabela4[[#This Row],[Antonio Dal Forno]]</f>
        <v>0</v>
      </c>
      <c r="AV70" s="19">
        <f>Tabela4[[#This Row],[Marisane Paulus]]</f>
        <v>0</v>
      </c>
      <c r="AW70" s="19">
        <f>Tabela4[[#This Row],[Segatto Ceretta Ltda]]</f>
        <v>0</v>
      </c>
      <c r="AX70" s="19">
        <f>SUM(Tabela4[[#This Row],[APAE - 01]:[APAE - 02]])</f>
        <v>0</v>
      </c>
      <c r="AY70" s="19">
        <f>Tabela4[[#This Row],[Cássio Burin]]</f>
        <v>0</v>
      </c>
      <c r="AZ70" s="19">
        <f>Tabela4[[#This Row],[Patrick Kristoschek Da Silva]]</f>
        <v>0</v>
      </c>
      <c r="BA70" s="19">
        <f>Tabela4[[#This Row],[Silvio Robert Ávila - (Valmir)]]</f>
        <v>0</v>
      </c>
      <c r="BB70" s="19">
        <f>Tabela4[[#This Row],[Zederson Jose Della Flora]]</f>
        <v>0</v>
      </c>
      <c r="BC70" s="19">
        <f>Tabela4[[#This Row],[Carlos Walmir Larsão Rolim]]</f>
        <v>0</v>
      </c>
      <c r="BD70" s="19">
        <f>Tabela4[[#This Row],[Danieli Missio]]</f>
        <v>0</v>
      </c>
      <c r="BE70" s="19">
        <f>Tabela4[[#This Row],[José Vasconcellos]]</f>
        <v>0</v>
      </c>
      <c r="BF70" s="19">
        <f>Tabela4[[#This Row],[Linho Lev Alimentos]]</f>
        <v>0</v>
      </c>
      <c r="BG70" s="19">
        <f>Tabela4[[#This Row],[Ernani Czapla]]</f>
        <v>0</v>
      </c>
      <c r="BH70" s="19">
        <f>Tabela4[[#This Row],[Valesca Da Luz]]</f>
        <v>0</v>
      </c>
      <c r="BI70" s="19">
        <f>Tabela4[[#This Row],[Olavo Mildner]]</f>
        <v>0</v>
      </c>
      <c r="BJ70" s="19">
        <f>Tabela4[[#This Row],[Dilnei Rohled]]</f>
        <v>0</v>
      </c>
      <c r="BK70" s="19">
        <f>Tabela4[[#This Row],[Shaiana Signorini]]</f>
        <v>0</v>
      </c>
      <c r="BL70" s="19">
        <f>Tabela4[[#This Row],[Fonse Atacado]]</f>
        <v>0</v>
      </c>
      <c r="BM70" s="19">
        <f>Tabela4[[#This Row],[Comercial de Alimentos]]</f>
        <v>0</v>
      </c>
      <c r="BN70" s="19">
        <f>Tabela4[[#This Row],[Ivone Kasburg Serralheria]]</f>
        <v>0</v>
      </c>
      <c r="BO70" s="19">
        <f>Tabela4[[#This Row],[Mercado Ceretta]]</f>
        <v>0</v>
      </c>
      <c r="BP70" s="19">
        <f>Tabela4[[#This Row],[Antonio Carlos Dos Santos Pereira]]</f>
        <v>0</v>
      </c>
      <c r="BQ70" s="19">
        <f>Tabela4[[#This Row],[Volnei Lemos Avila - Me]]</f>
        <v>0</v>
      </c>
      <c r="BR70" s="19">
        <f>Tabela4[[#This Row],[Silvana Meneghini]]</f>
        <v>0</v>
      </c>
      <c r="BS70" s="19">
        <f>Tabela4[[#This Row],[Eficaz Engenharia Ltda]]</f>
        <v>0</v>
      </c>
      <c r="BT70" s="19">
        <f>SUM(Tabela4[[#Headers],[Tania Regina Schmaltz - 01]:[Tania Regina Schmaltz - 02]])</f>
        <v>0</v>
      </c>
      <c r="BU70" s="19">
        <f>Tabela4[[#This Row],[Camila Ceretta Segatto]]</f>
        <v>0</v>
      </c>
      <c r="BV70" s="19">
        <f>Tabela4[[#This Row],[Vagner Ribas Dos Santos]]</f>
        <v>0</v>
      </c>
      <c r="BW70" s="19">
        <f>Tabela4[[#This Row],[Claudio Alfredo Konrat]]</f>
        <v>0</v>
      </c>
      <c r="BX70" s="19">
        <f>Tabela4[[#This Row],[Paulo Cesar da Rosa (Residencial)]]</f>
        <v>0</v>
      </c>
      <c r="BY70" s="19">
        <f>Tabela4[[#This Row],[Paulo Cesar da Rosa (Comercial)]]</f>
        <v>0</v>
      </c>
      <c r="BZ70" s="19">
        <f>Tabela4[[#This Row],[Geselda Schirmer (Fabiano)]]</f>
        <v>0</v>
      </c>
    </row>
    <row r="71" spans="1:78" s="19" customFormat="1" x14ac:dyDescent="0.25">
      <c r="A71" s="17">
        <v>45200</v>
      </c>
      <c r="B71" s="19">
        <f>SUM(Tabela4[[#This Row],[Marlon Colovini - 01]:[Marlon Colovini - 02]])</f>
        <v>0</v>
      </c>
      <c r="C71" s="19">
        <f>Tabela4[[#This Row],[Mara Barichello]]</f>
        <v>0</v>
      </c>
      <c r="D71" s="19">
        <f>Tabela4[[#This Row],[Jandira Dutra]]</f>
        <v>0</v>
      </c>
      <c r="E71" s="19">
        <f>Tabela4[[#This Row],[Luiz Fernando Kruger]]</f>
        <v>0</v>
      </c>
      <c r="F71" s="19">
        <f>SUM(Tabela4[[#This Row],[Paulo Bohn - 01]:[Paulo Bohn - 04]])</f>
        <v>0</v>
      </c>
      <c r="G71" s="19">
        <f>Tabela4[[#This Row],[Analia (Clodoaldo Entre-Ijuis)]]</f>
        <v>0</v>
      </c>
      <c r="H71" s="19">
        <f>Tabela4[[#This Row],[Biroh]]</f>
        <v>0</v>
      </c>
      <c r="I71" s="19">
        <f>Tabela4[[#This Row],[Gelson Posser]]</f>
        <v>0</v>
      </c>
      <c r="J71" s="19">
        <f>Tabela4[[#This Row],[Supermercado Caryone]]</f>
        <v>0</v>
      </c>
      <c r="K71" s="19">
        <f>Tabela4[[#This Row],[Ernani Minetto]]</f>
        <v>0</v>
      </c>
      <c r="L71" s="19">
        <f>Tabela4[[#This Row],[Jair Moscon]]</f>
        <v>0</v>
      </c>
      <c r="M71" s="19">
        <f>SUM(Tabela4[[#This Row],[Fabio Milke - 01]:[Fabio Milke - 02]])</f>
        <v>0</v>
      </c>
      <c r="N71" s="19">
        <f>Tabela4[[#This Row],[Piaia]]</f>
        <v>0</v>
      </c>
      <c r="O71" s="19">
        <f>Tabela4[[#This Row],[Osmar Veronese]]</f>
        <v>0</v>
      </c>
      <c r="P71" s="19">
        <f>Tabela4[[#This Row],[ José Luiz Moraes]]</f>
        <v>0</v>
      </c>
      <c r="Q71" s="19">
        <f>Tabela4[[#This Row],[Supermercado Cripy]]</f>
        <v>0</v>
      </c>
      <c r="R71" s="19">
        <f>Tabela4[[#This Row],[Gláucio Lipski (Giruá)]]</f>
        <v>0</v>
      </c>
      <c r="S71" s="19">
        <f>Tabela4[[#This Row],[Contri]]</f>
        <v>0</v>
      </c>
      <c r="T71" s="19">
        <f>Tabela4[[#This Row],[Cleci Rubi]]</f>
        <v>0</v>
      </c>
      <c r="U71" s="19">
        <f>Tabela4[[#This Row],[Betine Rost]]</f>
        <v>0</v>
      </c>
      <c r="V71" s="19">
        <f>SUM(Tabela4[[#This Row],[Robinson Fetter - 01]:[Robinson Fetter - 03]])</f>
        <v>0</v>
      </c>
      <c r="W71" s="19">
        <f>Tabela4[[#This Row],[Fabio De Moura]]</f>
        <v>0</v>
      </c>
      <c r="X71" s="19">
        <f>Tabela4[[#This Row],[Rochele Santos Moraes]]</f>
        <v>0</v>
      </c>
      <c r="Y71" s="19">
        <f>Tabela4[[#This Row],[Auto Posto Kairã]]</f>
        <v>0</v>
      </c>
      <c r="Z71" s="19">
        <f>Tabela4[[#This Row],[Erno Schiefelbain]]</f>
        <v>0</v>
      </c>
      <c r="AA71" s="19">
        <f>Tabela4[[#This Row],[José Paulo Backes]]</f>
        <v>0</v>
      </c>
      <c r="AB71" s="19">
        <f>Tabela4[[#This Row],[Gelso Tofolo]]</f>
        <v>0</v>
      </c>
      <c r="AC71" s="19">
        <f>Tabela4[[#This Row],[Diamantino]]</f>
        <v>0</v>
      </c>
      <c r="AD71" s="19">
        <f>Tabela4[[#This Row],[Mercado Bueno]]</f>
        <v>0</v>
      </c>
      <c r="AE71" s="19">
        <f>Tabela4[[#This Row],[Daniela Donadel Massalai]]</f>
        <v>0</v>
      </c>
      <c r="AF71" s="19">
        <f>Tabela4[[#This Row],[Comercio De Moto Peças Irmãos Guarani Ltda]]</f>
        <v>0</v>
      </c>
      <c r="AG71" s="19">
        <f>Tabela4[[#This Row],[Mauricio Luis Lunardi]]</f>
        <v>0</v>
      </c>
      <c r="AH71" s="19">
        <f>Tabela4[[#This Row],[Rosa Maria Restle Radunz]]</f>
        <v>0</v>
      </c>
      <c r="AI71" s="19">
        <f>Tabela4[[#This Row],[Ivo Amaral De Oliveira]]</f>
        <v>0</v>
      </c>
      <c r="AJ71" s="19">
        <f>Tabela4[[#This Row],[Silvio Robert Lemos Avila]]</f>
        <v>0</v>
      </c>
      <c r="AK71" s="19">
        <f>Tabela4[[#This Row],[Eldo Rost]]</f>
        <v>0</v>
      </c>
      <c r="AL71" s="19">
        <f>SUM(Tabela4[[#This Row],[Padaria Avenida - 01]:[Padaria Avenida - 02]])</f>
        <v>0</v>
      </c>
      <c r="AM71" s="19">
        <f>Tabela4[[#This Row],[Cristiano Anshau]]</f>
        <v>0</v>
      </c>
      <c r="AN71" s="19">
        <f>Tabela4[[#This Row],[Luciana Claudete Meirelles Correa]]</f>
        <v>0</v>
      </c>
      <c r="AO71" s="19">
        <f>Tabela4[[#This Row],[Marcio Jose Siqueira]]</f>
        <v>0</v>
      </c>
      <c r="AP71" s="19">
        <f>Tabela4[[#This Row],[Marcos Rogerio Kessler]]</f>
        <v>0</v>
      </c>
      <c r="AQ71" s="19">
        <f>SUM(Tabela4[[#This Row],[AABB - 01]:[AABB - 02]])</f>
        <v>0</v>
      </c>
      <c r="AR71" s="19">
        <f>SUM(Tabela4[[#This Row],[Wanda Burkard - 01]:[Wanda Burkard - 02]])</f>
        <v>0</v>
      </c>
      <c r="AS71" s="19">
        <f>Tabela4[[#This Row],[Silvio Robert Lemos Avila Me]]</f>
        <v>0</v>
      </c>
      <c r="AT71" s="19">
        <f>Tabela4[[#This Row],[Carmelo]]</f>
        <v>0</v>
      </c>
      <c r="AU71" s="19">
        <f>Tabela4[[#This Row],[Antonio Dal Forno]]</f>
        <v>0</v>
      </c>
      <c r="AV71" s="19">
        <f>Tabela4[[#This Row],[Marisane Paulus]]</f>
        <v>0</v>
      </c>
      <c r="AW71" s="19">
        <f>Tabela4[[#This Row],[Segatto Ceretta Ltda]]</f>
        <v>0</v>
      </c>
      <c r="AX71" s="19">
        <f>SUM(Tabela4[[#This Row],[APAE - 01]:[APAE - 02]])</f>
        <v>0</v>
      </c>
      <c r="AY71" s="19">
        <f>Tabela4[[#This Row],[Cássio Burin]]</f>
        <v>0</v>
      </c>
      <c r="AZ71" s="19">
        <f>Tabela4[[#This Row],[Patrick Kristoschek Da Silva]]</f>
        <v>0</v>
      </c>
      <c r="BA71" s="19">
        <f>Tabela4[[#This Row],[Silvio Robert Ávila - (Valmir)]]</f>
        <v>0</v>
      </c>
      <c r="BB71" s="19">
        <f>Tabela4[[#This Row],[Zederson Jose Della Flora]]</f>
        <v>0</v>
      </c>
      <c r="BC71" s="19">
        <f>Tabela4[[#This Row],[Carlos Walmir Larsão Rolim]]</f>
        <v>0</v>
      </c>
      <c r="BD71" s="19">
        <f>Tabela4[[#This Row],[Danieli Missio]]</f>
        <v>0</v>
      </c>
      <c r="BE71" s="19">
        <f>Tabela4[[#This Row],[José Vasconcellos]]</f>
        <v>0</v>
      </c>
      <c r="BF71" s="19">
        <f>Tabela4[[#This Row],[Linho Lev Alimentos]]</f>
        <v>0</v>
      </c>
      <c r="BG71" s="19">
        <f>Tabela4[[#This Row],[Ernani Czapla]]</f>
        <v>0</v>
      </c>
      <c r="BH71" s="19">
        <f>Tabela4[[#This Row],[Valesca Da Luz]]</f>
        <v>0</v>
      </c>
      <c r="BI71" s="19">
        <f>Tabela4[[#This Row],[Olavo Mildner]]</f>
        <v>0</v>
      </c>
      <c r="BJ71" s="19">
        <f>Tabela4[[#This Row],[Dilnei Rohled]]</f>
        <v>0</v>
      </c>
      <c r="BK71" s="19">
        <f>Tabela4[[#This Row],[Shaiana Signorini]]</f>
        <v>0</v>
      </c>
      <c r="BL71" s="19">
        <f>Tabela4[[#This Row],[Fonse Atacado]]</f>
        <v>0</v>
      </c>
      <c r="BM71" s="19">
        <f>Tabela4[[#This Row],[Comercial de Alimentos]]</f>
        <v>0</v>
      </c>
      <c r="BN71" s="19">
        <f>Tabela4[[#This Row],[Ivone Kasburg Serralheria]]</f>
        <v>0</v>
      </c>
      <c r="BO71" s="19">
        <f>Tabela4[[#This Row],[Mercado Ceretta]]</f>
        <v>0</v>
      </c>
      <c r="BP71" s="19">
        <f>Tabela4[[#This Row],[Antonio Carlos Dos Santos Pereira]]</f>
        <v>0</v>
      </c>
      <c r="BQ71" s="19">
        <f>Tabela4[[#This Row],[Volnei Lemos Avila - Me]]</f>
        <v>0</v>
      </c>
      <c r="BR71" s="19">
        <f>Tabela4[[#This Row],[Silvana Meneghini]]</f>
        <v>0</v>
      </c>
      <c r="BS71" s="19">
        <f>Tabela4[[#This Row],[Eficaz Engenharia Ltda]]</f>
        <v>0</v>
      </c>
      <c r="BT71" s="19">
        <f>SUM(Tabela4[[#Headers],[Tania Regina Schmaltz - 01]:[Tania Regina Schmaltz - 02]])</f>
        <v>0</v>
      </c>
      <c r="BU71" s="19">
        <f>Tabela4[[#This Row],[Camila Ceretta Segatto]]</f>
        <v>0</v>
      </c>
      <c r="BV71" s="19">
        <f>Tabela4[[#This Row],[Vagner Ribas Dos Santos]]</f>
        <v>0</v>
      </c>
      <c r="BW71" s="19">
        <f>Tabela4[[#This Row],[Claudio Alfredo Konrat]]</f>
        <v>0</v>
      </c>
      <c r="BX71" s="19">
        <f>Tabela4[[#This Row],[Paulo Cesar da Rosa (Residencial)]]</f>
        <v>0</v>
      </c>
      <c r="BY71" s="19">
        <f>Tabela4[[#This Row],[Paulo Cesar da Rosa (Comercial)]]</f>
        <v>0</v>
      </c>
      <c r="BZ71" s="19">
        <f>Tabela4[[#This Row],[Geselda Schirmer (Fabiano)]]</f>
        <v>0</v>
      </c>
    </row>
    <row r="72" spans="1:78" s="19" customFormat="1" x14ac:dyDescent="0.25">
      <c r="A72" s="17">
        <v>45231</v>
      </c>
      <c r="B72" s="19">
        <f>SUM(Tabela4[[#This Row],[Marlon Colovini - 01]:[Marlon Colovini - 02]])</f>
        <v>0</v>
      </c>
      <c r="C72" s="19">
        <f>Tabela4[[#This Row],[Mara Barichello]]</f>
        <v>0</v>
      </c>
      <c r="D72" s="19">
        <f>Tabela4[[#This Row],[Jandira Dutra]]</f>
        <v>0</v>
      </c>
      <c r="E72" s="19">
        <f>Tabela4[[#This Row],[Luiz Fernando Kruger]]</f>
        <v>0</v>
      </c>
      <c r="F72" s="19">
        <f>SUM(Tabela4[[#This Row],[Paulo Bohn - 01]:[Paulo Bohn - 04]])</f>
        <v>0</v>
      </c>
      <c r="G72" s="19">
        <f>Tabela4[[#This Row],[Analia (Clodoaldo Entre-Ijuis)]]</f>
        <v>0</v>
      </c>
      <c r="H72" s="19">
        <f>Tabela4[[#This Row],[Biroh]]</f>
        <v>0</v>
      </c>
      <c r="I72" s="19">
        <f>Tabela4[[#This Row],[Gelson Posser]]</f>
        <v>0</v>
      </c>
      <c r="J72" s="19">
        <f>Tabela4[[#This Row],[Supermercado Caryone]]</f>
        <v>0</v>
      </c>
      <c r="K72" s="19">
        <f>Tabela4[[#This Row],[Ernani Minetto]]</f>
        <v>0</v>
      </c>
      <c r="L72" s="19">
        <f>Tabela4[[#This Row],[Jair Moscon]]</f>
        <v>0</v>
      </c>
      <c r="M72" s="19">
        <f>SUM(Tabela4[[#This Row],[Fabio Milke - 01]:[Fabio Milke - 02]])</f>
        <v>0</v>
      </c>
      <c r="N72" s="19">
        <f>Tabela4[[#This Row],[Piaia]]</f>
        <v>0</v>
      </c>
      <c r="O72" s="19">
        <f>Tabela4[[#This Row],[Osmar Veronese]]</f>
        <v>0</v>
      </c>
      <c r="P72" s="19">
        <f>Tabela4[[#This Row],[ José Luiz Moraes]]</f>
        <v>0</v>
      </c>
      <c r="Q72" s="19">
        <f>Tabela4[[#This Row],[Supermercado Cripy]]</f>
        <v>0</v>
      </c>
      <c r="R72" s="19">
        <f>Tabela4[[#This Row],[Gláucio Lipski (Giruá)]]</f>
        <v>0</v>
      </c>
      <c r="S72" s="19">
        <f>Tabela4[[#This Row],[Contri]]</f>
        <v>0</v>
      </c>
      <c r="T72" s="19">
        <f>Tabela4[[#This Row],[Cleci Rubi]]</f>
        <v>0</v>
      </c>
      <c r="U72" s="19">
        <f>Tabela4[[#This Row],[Betine Rost]]</f>
        <v>0</v>
      </c>
      <c r="V72" s="19">
        <f>SUM(Tabela4[[#This Row],[Robinson Fetter - 01]:[Robinson Fetter - 03]])</f>
        <v>0</v>
      </c>
      <c r="W72" s="19">
        <f>Tabela4[[#This Row],[Fabio De Moura]]</f>
        <v>0</v>
      </c>
      <c r="X72" s="19">
        <f>Tabela4[[#This Row],[Rochele Santos Moraes]]</f>
        <v>0</v>
      </c>
      <c r="Y72" s="19">
        <f>Tabela4[[#This Row],[Auto Posto Kairã]]</f>
        <v>0</v>
      </c>
      <c r="Z72" s="19">
        <f>Tabela4[[#This Row],[Erno Schiefelbain]]</f>
        <v>0</v>
      </c>
      <c r="AA72" s="19">
        <f>Tabela4[[#This Row],[José Paulo Backes]]</f>
        <v>0</v>
      </c>
      <c r="AB72" s="19">
        <f>Tabela4[[#This Row],[Gelso Tofolo]]</f>
        <v>0</v>
      </c>
      <c r="AC72" s="19">
        <f>Tabela4[[#This Row],[Diamantino]]</f>
        <v>0</v>
      </c>
      <c r="AD72" s="19">
        <f>Tabela4[[#This Row],[Mercado Bueno]]</f>
        <v>0</v>
      </c>
      <c r="AE72" s="19">
        <f>Tabela4[[#This Row],[Daniela Donadel Massalai]]</f>
        <v>0</v>
      </c>
      <c r="AF72" s="19">
        <f>Tabela4[[#This Row],[Comercio De Moto Peças Irmãos Guarani Ltda]]</f>
        <v>0</v>
      </c>
      <c r="AG72" s="19">
        <f>Tabela4[[#This Row],[Mauricio Luis Lunardi]]</f>
        <v>0</v>
      </c>
      <c r="AH72" s="19">
        <f>Tabela4[[#This Row],[Rosa Maria Restle Radunz]]</f>
        <v>0</v>
      </c>
      <c r="AI72" s="19">
        <f>Tabela4[[#This Row],[Ivo Amaral De Oliveira]]</f>
        <v>0</v>
      </c>
      <c r="AJ72" s="19">
        <f>Tabela4[[#This Row],[Silvio Robert Lemos Avila]]</f>
        <v>0</v>
      </c>
      <c r="AK72" s="19">
        <f>Tabela4[[#This Row],[Eldo Rost]]</f>
        <v>0</v>
      </c>
      <c r="AL72" s="19">
        <f>SUM(Tabela4[[#This Row],[Padaria Avenida - 01]:[Padaria Avenida - 02]])</f>
        <v>0</v>
      </c>
      <c r="AM72" s="19">
        <f>Tabela4[[#This Row],[Cristiano Anshau]]</f>
        <v>0</v>
      </c>
      <c r="AN72" s="19">
        <f>Tabela4[[#This Row],[Luciana Claudete Meirelles Correa]]</f>
        <v>0</v>
      </c>
      <c r="AO72" s="19">
        <f>Tabela4[[#This Row],[Marcio Jose Siqueira]]</f>
        <v>0</v>
      </c>
      <c r="AP72" s="19">
        <f>Tabela4[[#This Row],[Marcos Rogerio Kessler]]</f>
        <v>0</v>
      </c>
      <c r="AQ72" s="19">
        <f>SUM(Tabela4[[#This Row],[AABB - 01]:[AABB - 02]])</f>
        <v>0</v>
      </c>
      <c r="AR72" s="19">
        <f>SUM(Tabela4[[#This Row],[Wanda Burkard - 01]:[Wanda Burkard - 02]])</f>
        <v>0</v>
      </c>
      <c r="AS72" s="19">
        <f>Tabela4[[#This Row],[Silvio Robert Lemos Avila Me]]</f>
        <v>0</v>
      </c>
      <c r="AT72" s="19">
        <f>Tabela4[[#This Row],[Carmelo]]</f>
        <v>0</v>
      </c>
      <c r="AU72" s="19">
        <f>Tabela4[[#This Row],[Antonio Dal Forno]]</f>
        <v>0</v>
      </c>
      <c r="AV72" s="19">
        <f>Tabela4[[#This Row],[Marisane Paulus]]</f>
        <v>0</v>
      </c>
      <c r="AW72" s="19">
        <f>Tabela4[[#This Row],[Segatto Ceretta Ltda]]</f>
        <v>0</v>
      </c>
      <c r="AX72" s="19">
        <f>SUM(Tabela4[[#This Row],[APAE - 01]:[APAE - 02]])</f>
        <v>0</v>
      </c>
      <c r="AY72" s="19">
        <f>Tabela4[[#This Row],[Cássio Burin]]</f>
        <v>0</v>
      </c>
      <c r="AZ72" s="19">
        <f>Tabela4[[#This Row],[Patrick Kristoschek Da Silva]]</f>
        <v>0</v>
      </c>
      <c r="BA72" s="19">
        <f>Tabela4[[#This Row],[Silvio Robert Ávila - (Valmir)]]</f>
        <v>0</v>
      </c>
      <c r="BB72" s="19">
        <f>Tabela4[[#This Row],[Zederson Jose Della Flora]]</f>
        <v>0</v>
      </c>
      <c r="BC72" s="19">
        <f>Tabela4[[#This Row],[Carlos Walmir Larsão Rolim]]</f>
        <v>0</v>
      </c>
      <c r="BD72" s="19">
        <f>Tabela4[[#This Row],[Danieli Missio]]</f>
        <v>0</v>
      </c>
      <c r="BE72" s="19">
        <f>Tabela4[[#This Row],[José Vasconcellos]]</f>
        <v>0</v>
      </c>
      <c r="BF72" s="19">
        <f>Tabela4[[#This Row],[Linho Lev Alimentos]]</f>
        <v>0</v>
      </c>
      <c r="BG72" s="19">
        <f>Tabela4[[#This Row],[Ernani Czapla]]</f>
        <v>0</v>
      </c>
      <c r="BH72" s="19">
        <f>Tabela4[[#This Row],[Valesca Da Luz]]</f>
        <v>0</v>
      </c>
      <c r="BI72" s="19">
        <f>Tabela4[[#This Row],[Olavo Mildner]]</f>
        <v>0</v>
      </c>
      <c r="BJ72" s="19">
        <f>Tabela4[[#This Row],[Dilnei Rohled]]</f>
        <v>0</v>
      </c>
      <c r="BK72" s="19">
        <f>Tabela4[[#This Row],[Shaiana Signorini]]</f>
        <v>0</v>
      </c>
      <c r="BL72" s="19">
        <f>Tabela4[[#This Row],[Fonse Atacado]]</f>
        <v>0</v>
      </c>
      <c r="BM72" s="19">
        <f>Tabela4[[#This Row],[Comercial de Alimentos]]</f>
        <v>0</v>
      </c>
      <c r="BN72" s="19">
        <f>Tabela4[[#This Row],[Ivone Kasburg Serralheria]]</f>
        <v>0</v>
      </c>
      <c r="BO72" s="19">
        <f>Tabela4[[#This Row],[Mercado Ceretta]]</f>
        <v>0</v>
      </c>
      <c r="BP72" s="19">
        <f>Tabela4[[#This Row],[Antonio Carlos Dos Santos Pereira]]</f>
        <v>0</v>
      </c>
      <c r="BQ72" s="19">
        <f>Tabela4[[#This Row],[Volnei Lemos Avila - Me]]</f>
        <v>0</v>
      </c>
      <c r="BR72" s="19">
        <f>Tabela4[[#This Row],[Silvana Meneghini]]</f>
        <v>0</v>
      </c>
      <c r="BS72" s="19">
        <f>Tabela4[[#This Row],[Eficaz Engenharia Ltda]]</f>
        <v>0</v>
      </c>
      <c r="BT72" s="19">
        <f>SUM(Tabela4[[#Headers],[Tania Regina Schmaltz - 01]:[Tania Regina Schmaltz - 02]])</f>
        <v>0</v>
      </c>
      <c r="BU72" s="19">
        <f>Tabela4[[#This Row],[Camila Ceretta Segatto]]</f>
        <v>0</v>
      </c>
      <c r="BV72" s="19">
        <f>Tabela4[[#This Row],[Vagner Ribas Dos Santos]]</f>
        <v>0</v>
      </c>
      <c r="BW72" s="19">
        <f>Tabela4[[#This Row],[Claudio Alfredo Konrat]]</f>
        <v>0</v>
      </c>
      <c r="BX72" s="19">
        <f>Tabela4[[#This Row],[Paulo Cesar da Rosa (Residencial)]]</f>
        <v>0</v>
      </c>
      <c r="BY72" s="19">
        <f>Tabela4[[#This Row],[Paulo Cesar da Rosa (Comercial)]]</f>
        <v>0</v>
      </c>
      <c r="BZ72" s="19">
        <f>Tabela4[[#This Row],[Geselda Schirmer (Fabiano)]]</f>
        <v>0</v>
      </c>
    </row>
    <row r="73" spans="1:78" s="19" customFormat="1" x14ac:dyDescent="0.25">
      <c r="A73" s="17">
        <v>45261</v>
      </c>
      <c r="B73" s="19">
        <f>SUM(Tabela4[[#This Row],[Marlon Colovini - 01]:[Marlon Colovini - 02]])</f>
        <v>0</v>
      </c>
      <c r="C73" s="19">
        <f>Tabela4[[#This Row],[Mara Barichello]]</f>
        <v>0</v>
      </c>
      <c r="D73" s="19">
        <f>Tabela4[[#This Row],[Jandira Dutra]]</f>
        <v>0</v>
      </c>
      <c r="E73" s="19">
        <f>Tabela4[[#This Row],[Luiz Fernando Kruger]]</f>
        <v>0</v>
      </c>
      <c r="F73" s="19">
        <f>SUM(Tabela4[[#This Row],[Paulo Bohn - 01]:[Paulo Bohn - 04]])</f>
        <v>0</v>
      </c>
      <c r="G73" s="19">
        <f>Tabela4[[#This Row],[Analia (Clodoaldo Entre-Ijuis)]]</f>
        <v>0</v>
      </c>
      <c r="H73" s="19">
        <f>Tabela4[[#This Row],[Biroh]]</f>
        <v>0</v>
      </c>
      <c r="I73" s="19">
        <f>Tabela4[[#This Row],[Gelson Posser]]</f>
        <v>0</v>
      </c>
      <c r="J73" s="19">
        <f>Tabela4[[#This Row],[Supermercado Caryone]]</f>
        <v>0</v>
      </c>
      <c r="K73" s="19">
        <f>Tabela4[[#This Row],[Ernani Minetto]]</f>
        <v>0</v>
      </c>
      <c r="L73" s="19">
        <f>Tabela4[[#This Row],[Jair Moscon]]</f>
        <v>0</v>
      </c>
      <c r="M73" s="19">
        <f>SUM(Tabela4[[#This Row],[Fabio Milke - 01]:[Fabio Milke - 02]])</f>
        <v>0</v>
      </c>
      <c r="N73" s="19">
        <f>Tabela4[[#This Row],[Piaia]]</f>
        <v>0</v>
      </c>
      <c r="O73" s="19">
        <f>Tabela4[[#This Row],[Osmar Veronese]]</f>
        <v>0</v>
      </c>
      <c r="P73" s="19">
        <f>Tabela4[[#This Row],[ José Luiz Moraes]]</f>
        <v>0</v>
      </c>
      <c r="Q73" s="19">
        <f>Tabela4[[#This Row],[Supermercado Cripy]]</f>
        <v>0</v>
      </c>
      <c r="R73" s="19">
        <f>Tabela4[[#This Row],[Gláucio Lipski (Giruá)]]</f>
        <v>0</v>
      </c>
      <c r="S73" s="19">
        <f>Tabela4[[#This Row],[Contri]]</f>
        <v>0</v>
      </c>
      <c r="T73" s="19">
        <f>Tabela4[[#This Row],[Cleci Rubi]]</f>
        <v>0</v>
      </c>
      <c r="U73" s="19">
        <f>Tabela4[[#This Row],[Betine Rost]]</f>
        <v>0</v>
      </c>
      <c r="V73" s="19">
        <f>SUM(Tabela4[[#This Row],[Robinson Fetter - 01]:[Robinson Fetter - 03]])</f>
        <v>0</v>
      </c>
      <c r="W73" s="19">
        <f>Tabela4[[#This Row],[Fabio De Moura]]</f>
        <v>0</v>
      </c>
      <c r="X73" s="19">
        <f>Tabela4[[#This Row],[Rochele Santos Moraes]]</f>
        <v>0</v>
      </c>
      <c r="Y73" s="19">
        <f>Tabela4[[#This Row],[Auto Posto Kairã]]</f>
        <v>0</v>
      </c>
      <c r="Z73" s="19">
        <f>Tabela4[[#This Row],[Erno Schiefelbain]]</f>
        <v>0</v>
      </c>
      <c r="AA73" s="19">
        <f>Tabela4[[#This Row],[José Paulo Backes]]</f>
        <v>0</v>
      </c>
      <c r="AB73" s="19">
        <f>Tabela4[[#This Row],[Gelso Tofolo]]</f>
        <v>0</v>
      </c>
      <c r="AC73" s="19">
        <f>Tabela4[[#This Row],[Diamantino]]</f>
        <v>0</v>
      </c>
      <c r="AD73" s="19">
        <f>Tabela4[[#This Row],[Mercado Bueno]]</f>
        <v>0</v>
      </c>
      <c r="AE73" s="19">
        <f>Tabela4[[#This Row],[Daniela Donadel Massalai]]</f>
        <v>0</v>
      </c>
      <c r="AF73" s="19">
        <f>Tabela4[[#This Row],[Comercio De Moto Peças Irmãos Guarani Ltda]]</f>
        <v>0</v>
      </c>
      <c r="AG73" s="19">
        <f>Tabela4[[#This Row],[Mauricio Luis Lunardi]]</f>
        <v>0</v>
      </c>
      <c r="AH73" s="19">
        <f>Tabela4[[#This Row],[Rosa Maria Restle Radunz]]</f>
        <v>0</v>
      </c>
      <c r="AI73" s="19">
        <f>Tabela4[[#This Row],[Ivo Amaral De Oliveira]]</f>
        <v>0</v>
      </c>
      <c r="AJ73" s="19">
        <f>Tabela4[[#This Row],[Silvio Robert Lemos Avila]]</f>
        <v>0</v>
      </c>
      <c r="AK73" s="19">
        <f>Tabela4[[#This Row],[Eldo Rost]]</f>
        <v>0</v>
      </c>
      <c r="AL73" s="19">
        <f>SUM(Tabela4[[#This Row],[Padaria Avenida - 01]:[Padaria Avenida - 02]])</f>
        <v>0</v>
      </c>
      <c r="AM73" s="19">
        <f>Tabela4[[#This Row],[Cristiano Anshau]]</f>
        <v>0</v>
      </c>
      <c r="AN73" s="19">
        <f>Tabela4[[#This Row],[Luciana Claudete Meirelles Correa]]</f>
        <v>0</v>
      </c>
      <c r="AO73" s="19">
        <f>Tabela4[[#This Row],[Marcio Jose Siqueira]]</f>
        <v>0</v>
      </c>
      <c r="AP73" s="19">
        <f>Tabela4[[#This Row],[Marcos Rogerio Kessler]]</f>
        <v>0</v>
      </c>
      <c r="AQ73" s="19">
        <f>SUM(Tabela4[[#This Row],[AABB - 01]:[AABB - 02]])</f>
        <v>0</v>
      </c>
      <c r="AR73" s="19">
        <f>SUM(Tabela4[[#This Row],[Wanda Burkard - 01]:[Wanda Burkard - 02]])</f>
        <v>0</v>
      </c>
      <c r="AS73" s="19">
        <f>Tabela4[[#This Row],[Silvio Robert Lemos Avila Me]]</f>
        <v>0</v>
      </c>
      <c r="AT73" s="19">
        <f>Tabela4[[#This Row],[Carmelo]]</f>
        <v>0</v>
      </c>
      <c r="AU73" s="19">
        <f>Tabela4[[#This Row],[Antonio Dal Forno]]</f>
        <v>0</v>
      </c>
      <c r="AV73" s="19">
        <f>Tabela4[[#This Row],[Marisane Paulus]]</f>
        <v>0</v>
      </c>
      <c r="AW73" s="19">
        <f>Tabela4[[#This Row],[Segatto Ceretta Ltda]]</f>
        <v>0</v>
      </c>
      <c r="AX73" s="19">
        <f>SUM(Tabela4[[#This Row],[APAE - 01]:[APAE - 02]])</f>
        <v>0</v>
      </c>
      <c r="AY73" s="19">
        <f>Tabela4[[#This Row],[Cássio Burin]]</f>
        <v>0</v>
      </c>
      <c r="AZ73" s="19">
        <f>Tabela4[[#This Row],[Patrick Kristoschek Da Silva]]</f>
        <v>0</v>
      </c>
      <c r="BA73" s="19">
        <f>Tabela4[[#This Row],[Silvio Robert Ávila - (Valmir)]]</f>
        <v>0</v>
      </c>
      <c r="BB73" s="19">
        <f>Tabela4[[#This Row],[Zederson Jose Della Flora]]</f>
        <v>0</v>
      </c>
      <c r="BC73" s="19">
        <f>Tabela4[[#This Row],[Carlos Walmir Larsão Rolim]]</f>
        <v>0</v>
      </c>
      <c r="BD73" s="19">
        <f>Tabela4[[#This Row],[Danieli Missio]]</f>
        <v>0</v>
      </c>
      <c r="BE73" s="19">
        <f>Tabela4[[#This Row],[José Vasconcellos]]</f>
        <v>0</v>
      </c>
      <c r="BF73" s="19">
        <f>Tabela4[[#This Row],[Linho Lev Alimentos]]</f>
        <v>0</v>
      </c>
      <c r="BG73" s="19">
        <f>Tabela4[[#This Row],[Ernani Czapla]]</f>
        <v>0</v>
      </c>
      <c r="BH73" s="19">
        <f>Tabela4[[#This Row],[Valesca Da Luz]]</f>
        <v>0</v>
      </c>
      <c r="BI73" s="19">
        <f>Tabela4[[#This Row],[Olavo Mildner]]</f>
        <v>0</v>
      </c>
      <c r="BJ73" s="19">
        <f>Tabela4[[#This Row],[Dilnei Rohled]]</f>
        <v>0</v>
      </c>
      <c r="BK73" s="19">
        <f>Tabela4[[#This Row],[Shaiana Signorini]]</f>
        <v>0</v>
      </c>
      <c r="BL73" s="19">
        <f>Tabela4[[#This Row],[Fonse Atacado]]</f>
        <v>0</v>
      </c>
      <c r="BM73" s="19">
        <f>Tabela4[[#This Row],[Comercial de Alimentos]]</f>
        <v>0</v>
      </c>
      <c r="BN73" s="19">
        <f>Tabela4[[#This Row],[Ivone Kasburg Serralheria]]</f>
        <v>0</v>
      </c>
      <c r="BO73" s="19">
        <f>Tabela4[[#This Row],[Mercado Ceretta]]</f>
        <v>0</v>
      </c>
      <c r="BP73" s="19">
        <f>Tabela4[[#This Row],[Antonio Carlos Dos Santos Pereira]]</f>
        <v>0</v>
      </c>
      <c r="BQ73" s="19">
        <f>Tabela4[[#This Row],[Volnei Lemos Avila - Me]]</f>
        <v>0</v>
      </c>
      <c r="BR73" s="19">
        <f>Tabela4[[#This Row],[Silvana Meneghini]]</f>
        <v>0</v>
      </c>
      <c r="BS73" s="19">
        <f>Tabela4[[#This Row],[Eficaz Engenharia Ltda]]</f>
        <v>0</v>
      </c>
      <c r="BT73" s="19">
        <f>SUM(Tabela4[[#Headers],[Tania Regina Schmaltz - 01]:[Tania Regina Schmaltz - 02]])</f>
        <v>0</v>
      </c>
      <c r="BU73" s="19">
        <f>Tabela4[[#This Row],[Camila Ceretta Segatto]]</f>
        <v>0</v>
      </c>
      <c r="BV73" s="19">
        <f>Tabela4[[#This Row],[Vagner Ribas Dos Santos]]</f>
        <v>0</v>
      </c>
      <c r="BW73" s="19">
        <f>Tabela4[[#This Row],[Claudio Alfredo Konrat]]</f>
        <v>0</v>
      </c>
      <c r="BX73" s="19">
        <f>Tabela4[[#This Row],[Paulo Cesar da Rosa (Residencial)]]</f>
        <v>0</v>
      </c>
      <c r="BY73" s="19">
        <f>Tabela4[[#This Row],[Paulo Cesar da Rosa (Comercial)]]</f>
        <v>0</v>
      </c>
      <c r="BZ73" s="19">
        <f>Tabela4[[#This Row],[Geselda Schirmer (Fabiano)]]</f>
        <v>0</v>
      </c>
    </row>
    <row r="74" spans="1:78" s="19" customFormat="1" x14ac:dyDescent="0.25">
      <c r="A74" s="17">
        <v>45292</v>
      </c>
      <c r="B74" s="19">
        <f>SUM(Tabela4[[#This Row],[Marlon Colovini - 01]:[Marlon Colovini - 02]])</f>
        <v>0</v>
      </c>
      <c r="C74" s="19">
        <f>Tabela4[[#This Row],[Mara Barichello]]</f>
        <v>0</v>
      </c>
      <c r="D74" s="19">
        <f>Tabela4[[#This Row],[Jandira Dutra]]</f>
        <v>0</v>
      </c>
      <c r="E74" s="19">
        <f>Tabela4[[#This Row],[Luiz Fernando Kruger]]</f>
        <v>0</v>
      </c>
      <c r="F74" s="19">
        <f>SUM(Tabela4[[#This Row],[Paulo Bohn - 01]:[Paulo Bohn - 04]])</f>
        <v>0</v>
      </c>
      <c r="G74" s="19">
        <f>Tabela4[[#This Row],[Analia (Clodoaldo Entre-Ijuis)]]</f>
        <v>0</v>
      </c>
      <c r="H74" s="19">
        <f>Tabela4[[#This Row],[Biroh]]</f>
        <v>0</v>
      </c>
      <c r="I74" s="19">
        <f>Tabela4[[#This Row],[Gelson Posser]]</f>
        <v>0</v>
      </c>
      <c r="J74" s="19">
        <f>Tabela4[[#This Row],[Supermercado Caryone]]</f>
        <v>0</v>
      </c>
      <c r="K74" s="19">
        <f>Tabela4[[#This Row],[Ernani Minetto]]</f>
        <v>0</v>
      </c>
      <c r="L74" s="19">
        <f>Tabela4[[#This Row],[Jair Moscon]]</f>
        <v>0</v>
      </c>
      <c r="M74" s="19">
        <f>SUM(Tabela4[[#This Row],[Fabio Milke - 01]:[Fabio Milke - 02]])</f>
        <v>0</v>
      </c>
      <c r="N74" s="19">
        <f>Tabela4[[#This Row],[Piaia]]</f>
        <v>0</v>
      </c>
      <c r="O74" s="19">
        <f>Tabela4[[#This Row],[Osmar Veronese]]</f>
        <v>0</v>
      </c>
      <c r="P74" s="19">
        <f>Tabela4[[#This Row],[ José Luiz Moraes]]</f>
        <v>0</v>
      </c>
      <c r="Q74" s="19">
        <f>Tabela4[[#This Row],[Supermercado Cripy]]</f>
        <v>0</v>
      </c>
      <c r="R74" s="19">
        <f>Tabela4[[#This Row],[Gláucio Lipski (Giruá)]]</f>
        <v>0</v>
      </c>
      <c r="S74" s="19">
        <f>Tabela4[[#This Row],[Contri]]</f>
        <v>0</v>
      </c>
      <c r="T74" s="19">
        <f>Tabela4[[#This Row],[Cleci Rubi]]</f>
        <v>0</v>
      </c>
      <c r="U74" s="19">
        <f>Tabela4[[#This Row],[Betine Rost]]</f>
        <v>0</v>
      </c>
      <c r="V74" s="19">
        <f>SUM(Tabela4[[#This Row],[Robinson Fetter - 01]:[Robinson Fetter - 03]])</f>
        <v>0</v>
      </c>
      <c r="W74" s="19">
        <f>Tabela4[[#This Row],[Fabio De Moura]]</f>
        <v>0</v>
      </c>
      <c r="X74" s="19">
        <f>Tabela4[[#This Row],[Rochele Santos Moraes]]</f>
        <v>0</v>
      </c>
      <c r="Y74" s="19">
        <f>Tabela4[[#This Row],[Auto Posto Kairã]]</f>
        <v>0</v>
      </c>
      <c r="Z74" s="19">
        <f>Tabela4[[#This Row],[Erno Schiefelbain]]</f>
        <v>0</v>
      </c>
      <c r="AA74" s="19">
        <f>Tabela4[[#This Row],[José Paulo Backes]]</f>
        <v>0</v>
      </c>
      <c r="AB74" s="19">
        <f>Tabela4[[#This Row],[Gelso Tofolo]]</f>
        <v>0</v>
      </c>
      <c r="AC74" s="19">
        <f>Tabela4[[#This Row],[Diamantino]]</f>
        <v>0</v>
      </c>
      <c r="AD74" s="19">
        <f>Tabela4[[#This Row],[Mercado Bueno]]</f>
        <v>0</v>
      </c>
      <c r="AE74" s="19">
        <f>Tabela4[[#This Row],[Daniela Donadel Massalai]]</f>
        <v>0</v>
      </c>
      <c r="AF74" s="19">
        <f>Tabela4[[#This Row],[Comercio De Moto Peças Irmãos Guarani Ltda]]</f>
        <v>0</v>
      </c>
      <c r="AG74" s="19">
        <f>Tabela4[[#This Row],[Mauricio Luis Lunardi]]</f>
        <v>0</v>
      </c>
      <c r="AH74" s="19">
        <f>Tabela4[[#This Row],[Rosa Maria Restle Radunz]]</f>
        <v>0</v>
      </c>
      <c r="AI74" s="19">
        <f>Tabela4[[#This Row],[Ivo Amaral De Oliveira]]</f>
        <v>0</v>
      </c>
      <c r="AJ74" s="19">
        <f>Tabela4[[#This Row],[Silvio Robert Lemos Avila]]</f>
        <v>0</v>
      </c>
      <c r="AK74" s="19">
        <f>Tabela4[[#This Row],[Eldo Rost]]</f>
        <v>0</v>
      </c>
      <c r="AL74" s="19">
        <f>SUM(Tabela4[[#This Row],[Padaria Avenida - 01]:[Padaria Avenida - 02]])</f>
        <v>0</v>
      </c>
      <c r="AM74" s="19">
        <f>Tabela4[[#This Row],[Cristiano Anshau]]</f>
        <v>0</v>
      </c>
      <c r="AN74" s="19">
        <f>Tabela4[[#This Row],[Luciana Claudete Meirelles Correa]]</f>
        <v>0</v>
      </c>
      <c r="AO74" s="19">
        <f>Tabela4[[#This Row],[Marcio Jose Siqueira]]</f>
        <v>0</v>
      </c>
      <c r="AP74" s="19">
        <f>Tabela4[[#This Row],[Marcos Rogerio Kessler]]</f>
        <v>0</v>
      </c>
      <c r="AQ74" s="19">
        <f>SUM(Tabela4[[#This Row],[AABB - 01]:[AABB - 02]])</f>
        <v>0</v>
      </c>
      <c r="AR74" s="19">
        <f>SUM(Tabela4[[#This Row],[Wanda Burkard - 01]:[Wanda Burkard - 02]])</f>
        <v>0</v>
      </c>
      <c r="AS74" s="19">
        <f>Tabela4[[#This Row],[Silvio Robert Lemos Avila Me]]</f>
        <v>0</v>
      </c>
      <c r="AT74" s="19">
        <f>Tabela4[[#This Row],[Carmelo]]</f>
        <v>0</v>
      </c>
      <c r="AU74" s="19">
        <f>Tabela4[[#This Row],[Antonio Dal Forno]]</f>
        <v>0</v>
      </c>
      <c r="AV74" s="19">
        <f>Tabela4[[#This Row],[Marisane Paulus]]</f>
        <v>0</v>
      </c>
      <c r="AW74" s="19">
        <f>Tabela4[[#This Row],[Segatto Ceretta Ltda]]</f>
        <v>0</v>
      </c>
      <c r="AX74" s="19">
        <f>SUM(Tabela4[[#This Row],[APAE - 01]:[APAE - 02]])</f>
        <v>0</v>
      </c>
      <c r="AY74" s="19">
        <f>Tabela4[[#This Row],[Cássio Burin]]</f>
        <v>0</v>
      </c>
      <c r="AZ74" s="19">
        <f>Tabela4[[#This Row],[Patrick Kristoschek Da Silva]]</f>
        <v>0</v>
      </c>
      <c r="BA74" s="19">
        <f>Tabela4[[#This Row],[Silvio Robert Ávila - (Valmir)]]</f>
        <v>0</v>
      </c>
      <c r="BB74" s="19">
        <f>Tabela4[[#This Row],[Zederson Jose Della Flora]]</f>
        <v>0</v>
      </c>
      <c r="BC74" s="19">
        <f>Tabela4[[#This Row],[Carlos Walmir Larsão Rolim]]</f>
        <v>0</v>
      </c>
      <c r="BD74" s="19">
        <f>Tabela4[[#This Row],[Danieli Missio]]</f>
        <v>0</v>
      </c>
      <c r="BE74" s="19">
        <f>Tabela4[[#This Row],[José Vasconcellos]]</f>
        <v>0</v>
      </c>
      <c r="BF74" s="19">
        <f>Tabela4[[#This Row],[Linho Lev Alimentos]]</f>
        <v>0</v>
      </c>
      <c r="BG74" s="19">
        <f>Tabela4[[#This Row],[Ernani Czapla]]</f>
        <v>0</v>
      </c>
      <c r="BH74" s="19">
        <f>Tabela4[[#This Row],[Valesca Da Luz]]</f>
        <v>0</v>
      </c>
      <c r="BI74" s="19">
        <f>Tabela4[[#This Row],[Olavo Mildner]]</f>
        <v>0</v>
      </c>
      <c r="BJ74" s="19">
        <f>Tabela4[[#This Row],[Dilnei Rohled]]</f>
        <v>0</v>
      </c>
      <c r="BK74" s="19">
        <f>Tabela4[[#This Row],[Shaiana Signorini]]</f>
        <v>0</v>
      </c>
      <c r="BL74" s="19">
        <f>Tabela4[[#This Row],[Fonse Atacado]]</f>
        <v>0</v>
      </c>
      <c r="BM74" s="19">
        <f>Tabela4[[#This Row],[Comercial de Alimentos]]</f>
        <v>0</v>
      </c>
      <c r="BN74" s="19">
        <f>Tabela4[[#This Row],[Ivone Kasburg Serralheria]]</f>
        <v>0</v>
      </c>
      <c r="BO74" s="19">
        <f>Tabela4[[#This Row],[Mercado Ceretta]]</f>
        <v>0</v>
      </c>
      <c r="BP74" s="19">
        <f>Tabela4[[#This Row],[Antonio Carlos Dos Santos Pereira]]</f>
        <v>0</v>
      </c>
      <c r="BQ74" s="19">
        <f>Tabela4[[#This Row],[Volnei Lemos Avila - Me]]</f>
        <v>0</v>
      </c>
      <c r="BR74" s="19">
        <f>Tabela4[[#This Row],[Silvana Meneghini]]</f>
        <v>0</v>
      </c>
      <c r="BS74" s="19">
        <f>Tabela4[[#This Row],[Eficaz Engenharia Ltda]]</f>
        <v>0</v>
      </c>
      <c r="BT74" s="19">
        <f>SUM(Tabela4[[#Headers],[Tania Regina Schmaltz - 01]:[Tania Regina Schmaltz - 02]])</f>
        <v>0</v>
      </c>
      <c r="BU74" s="19">
        <f>Tabela4[[#This Row],[Camila Ceretta Segatto]]</f>
        <v>0</v>
      </c>
      <c r="BV74" s="19">
        <f>Tabela4[[#This Row],[Vagner Ribas Dos Santos]]</f>
        <v>0</v>
      </c>
      <c r="BW74" s="19">
        <f>Tabela4[[#This Row],[Claudio Alfredo Konrat]]</f>
        <v>0</v>
      </c>
      <c r="BX74" s="19">
        <f>Tabela4[[#This Row],[Paulo Cesar da Rosa (Residencial)]]</f>
        <v>0</v>
      </c>
      <c r="BY74" s="19">
        <f>Tabela4[[#This Row],[Paulo Cesar da Rosa (Comercial)]]</f>
        <v>0</v>
      </c>
      <c r="BZ74" s="19">
        <f>Tabela4[[#This Row],[Geselda Schirmer (Fabiano)]]</f>
        <v>0</v>
      </c>
    </row>
    <row r="75" spans="1:78" s="19" customFormat="1" x14ac:dyDescent="0.25">
      <c r="A75" s="17">
        <v>45323</v>
      </c>
      <c r="B75" s="19">
        <f>SUM(Tabela4[[#This Row],[Marlon Colovini - 01]:[Marlon Colovini - 02]])</f>
        <v>0</v>
      </c>
      <c r="C75" s="19">
        <f>Tabela4[[#This Row],[Mara Barichello]]</f>
        <v>0</v>
      </c>
      <c r="D75" s="19">
        <f>Tabela4[[#This Row],[Jandira Dutra]]</f>
        <v>0</v>
      </c>
      <c r="E75" s="19">
        <f>Tabela4[[#This Row],[Luiz Fernando Kruger]]</f>
        <v>0</v>
      </c>
      <c r="F75" s="19">
        <f>SUM(Tabela4[[#This Row],[Paulo Bohn - 01]:[Paulo Bohn - 04]])</f>
        <v>0</v>
      </c>
      <c r="G75" s="19">
        <f>Tabela4[[#This Row],[Analia (Clodoaldo Entre-Ijuis)]]</f>
        <v>0</v>
      </c>
      <c r="H75" s="19">
        <f>Tabela4[[#This Row],[Biroh]]</f>
        <v>0</v>
      </c>
      <c r="I75" s="19">
        <f>Tabela4[[#This Row],[Gelson Posser]]</f>
        <v>0</v>
      </c>
      <c r="J75" s="19">
        <f>Tabela4[[#This Row],[Supermercado Caryone]]</f>
        <v>0</v>
      </c>
      <c r="K75" s="19">
        <f>Tabela4[[#This Row],[Ernani Minetto]]</f>
        <v>0</v>
      </c>
      <c r="L75" s="19">
        <f>Tabela4[[#This Row],[Jair Moscon]]</f>
        <v>0</v>
      </c>
      <c r="M75" s="19">
        <f>SUM(Tabela4[[#This Row],[Fabio Milke - 01]:[Fabio Milke - 02]])</f>
        <v>0</v>
      </c>
      <c r="N75" s="19">
        <f>Tabela4[[#This Row],[Piaia]]</f>
        <v>0</v>
      </c>
      <c r="O75" s="19">
        <f>Tabela4[[#This Row],[Osmar Veronese]]</f>
        <v>0</v>
      </c>
      <c r="P75" s="19">
        <f>Tabela4[[#This Row],[ José Luiz Moraes]]</f>
        <v>0</v>
      </c>
      <c r="Q75" s="19">
        <f>Tabela4[[#This Row],[Supermercado Cripy]]</f>
        <v>0</v>
      </c>
      <c r="R75" s="19">
        <f>Tabela4[[#This Row],[Gláucio Lipski (Giruá)]]</f>
        <v>0</v>
      </c>
      <c r="S75" s="19">
        <f>Tabela4[[#This Row],[Contri]]</f>
        <v>0</v>
      </c>
      <c r="T75" s="19">
        <f>Tabela4[[#This Row],[Cleci Rubi]]</f>
        <v>0</v>
      </c>
      <c r="U75" s="19">
        <f>Tabela4[[#This Row],[Betine Rost]]</f>
        <v>0</v>
      </c>
      <c r="V75" s="19">
        <f>SUM(Tabela4[[#This Row],[Robinson Fetter - 01]:[Robinson Fetter - 03]])</f>
        <v>0</v>
      </c>
      <c r="W75" s="19">
        <f>Tabela4[[#This Row],[Fabio De Moura]]</f>
        <v>0</v>
      </c>
      <c r="X75" s="19">
        <f>Tabela4[[#This Row],[Rochele Santos Moraes]]</f>
        <v>0</v>
      </c>
      <c r="Y75" s="19">
        <f>Tabela4[[#This Row],[Auto Posto Kairã]]</f>
        <v>0</v>
      </c>
      <c r="Z75" s="19">
        <f>Tabela4[[#This Row],[Erno Schiefelbain]]</f>
        <v>0</v>
      </c>
      <c r="AA75" s="19">
        <f>Tabela4[[#This Row],[José Paulo Backes]]</f>
        <v>0</v>
      </c>
      <c r="AB75" s="19">
        <f>Tabela4[[#This Row],[Gelso Tofolo]]</f>
        <v>0</v>
      </c>
      <c r="AC75" s="19">
        <f>Tabela4[[#This Row],[Diamantino]]</f>
        <v>0</v>
      </c>
      <c r="AD75" s="19">
        <f>Tabela4[[#This Row],[Mercado Bueno]]</f>
        <v>0</v>
      </c>
      <c r="AE75" s="19">
        <f>Tabela4[[#This Row],[Daniela Donadel Massalai]]</f>
        <v>0</v>
      </c>
      <c r="AF75" s="19">
        <f>Tabela4[[#This Row],[Comercio De Moto Peças Irmãos Guarani Ltda]]</f>
        <v>0</v>
      </c>
      <c r="AG75" s="19">
        <f>Tabela4[[#This Row],[Mauricio Luis Lunardi]]</f>
        <v>0</v>
      </c>
      <c r="AH75" s="19">
        <f>Tabela4[[#This Row],[Rosa Maria Restle Radunz]]</f>
        <v>0</v>
      </c>
      <c r="AI75" s="19">
        <f>Tabela4[[#This Row],[Ivo Amaral De Oliveira]]</f>
        <v>0</v>
      </c>
      <c r="AJ75" s="19">
        <f>Tabela4[[#This Row],[Silvio Robert Lemos Avila]]</f>
        <v>0</v>
      </c>
      <c r="AK75" s="19">
        <f>Tabela4[[#This Row],[Eldo Rost]]</f>
        <v>0</v>
      </c>
      <c r="AL75" s="19">
        <f>SUM(Tabela4[[#This Row],[Padaria Avenida - 01]:[Padaria Avenida - 02]])</f>
        <v>0</v>
      </c>
      <c r="AM75" s="19">
        <f>Tabela4[[#This Row],[Cristiano Anshau]]</f>
        <v>0</v>
      </c>
      <c r="AN75" s="19">
        <f>Tabela4[[#This Row],[Luciana Claudete Meirelles Correa]]</f>
        <v>0</v>
      </c>
      <c r="AO75" s="19">
        <f>Tabela4[[#This Row],[Marcio Jose Siqueira]]</f>
        <v>0</v>
      </c>
      <c r="AP75" s="19">
        <f>Tabela4[[#This Row],[Marcos Rogerio Kessler]]</f>
        <v>0</v>
      </c>
      <c r="AQ75" s="19">
        <f>SUM(Tabela4[[#This Row],[AABB - 01]:[AABB - 02]])</f>
        <v>0</v>
      </c>
      <c r="AR75" s="19">
        <f>SUM(Tabela4[[#This Row],[Wanda Burkard - 01]:[Wanda Burkard - 02]])</f>
        <v>0</v>
      </c>
      <c r="AS75" s="19">
        <f>Tabela4[[#This Row],[Silvio Robert Lemos Avila Me]]</f>
        <v>0</v>
      </c>
      <c r="AT75" s="19">
        <f>Tabela4[[#This Row],[Carmelo]]</f>
        <v>0</v>
      </c>
      <c r="AU75" s="19">
        <f>Tabela4[[#This Row],[Antonio Dal Forno]]</f>
        <v>0</v>
      </c>
      <c r="AV75" s="19">
        <f>Tabela4[[#This Row],[Marisane Paulus]]</f>
        <v>0</v>
      </c>
      <c r="AW75" s="19">
        <f>Tabela4[[#This Row],[Segatto Ceretta Ltda]]</f>
        <v>0</v>
      </c>
      <c r="AX75" s="19">
        <f>SUM(Tabela4[[#This Row],[APAE - 01]:[APAE - 02]])</f>
        <v>0</v>
      </c>
      <c r="AY75" s="19">
        <f>Tabela4[[#This Row],[Cássio Burin]]</f>
        <v>0</v>
      </c>
      <c r="AZ75" s="19">
        <f>Tabela4[[#This Row],[Patrick Kristoschek Da Silva]]</f>
        <v>0</v>
      </c>
      <c r="BA75" s="19">
        <f>Tabela4[[#This Row],[Silvio Robert Ávila - (Valmir)]]</f>
        <v>0</v>
      </c>
      <c r="BB75" s="19">
        <f>Tabela4[[#This Row],[Zederson Jose Della Flora]]</f>
        <v>0</v>
      </c>
      <c r="BC75" s="19">
        <f>Tabela4[[#This Row],[Carlos Walmir Larsão Rolim]]</f>
        <v>0</v>
      </c>
      <c r="BD75" s="19">
        <f>Tabela4[[#This Row],[Danieli Missio]]</f>
        <v>0</v>
      </c>
      <c r="BE75" s="19">
        <f>Tabela4[[#This Row],[José Vasconcellos]]</f>
        <v>0</v>
      </c>
      <c r="BF75" s="19">
        <f>Tabela4[[#This Row],[Linho Lev Alimentos]]</f>
        <v>0</v>
      </c>
      <c r="BG75" s="19">
        <f>Tabela4[[#This Row],[Ernani Czapla]]</f>
        <v>0</v>
      </c>
      <c r="BH75" s="19">
        <f>Tabela4[[#This Row],[Valesca Da Luz]]</f>
        <v>0</v>
      </c>
      <c r="BI75" s="19">
        <f>Tabela4[[#This Row],[Olavo Mildner]]</f>
        <v>0</v>
      </c>
      <c r="BJ75" s="19">
        <f>Tabela4[[#This Row],[Dilnei Rohled]]</f>
        <v>0</v>
      </c>
      <c r="BK75" s="19">
        <f>Tabela4[[#This Row],[Shaiana Signorini]]</f>
        <v>0</v>
      </c>
      <c r="BL75" s="19">
        <f>Tabela4[[#This Row],[Fonse Atacado]]</f>
        <v>0</v>
      </c>
      <c r="BM75" s="19">
        <f>Tabela4[[#This Row],[Comercial de Alimentos]]</f>
        <v>0</v>
      </c>
      <c r="BN75" s="19">
        <f>Tabela4[[#This Row],[Ivone Kasburg Serralheria]]</f>
        <v>0</v>
      </c>
      <c r="BO75" s="19">
        <f>Tabela4[[#This Row],[Mercado Ceretta]]</f>
        <v>0</v>
      </c>
      <c r="BP75" s="19">
        <f>Tabela4[[#This Row],[Antonio Carlos Dos Santos Pereira]]</f>
        <v>0</v>
      </c>
      <c r="BQ75" s="19">
        <f>Tabela4[[#This Row],[Volnei Lemos Avila - Me]]</f>
        <v>0</v>
      </c>
      <c r="BR75" s="19">
        <f>Tabela4[[#This Row],[Silvana Meneghini]]</f>
        <v>0</v>
      </c>
      <c r="BS75" s="19">
        <f>Tabela4[[#This Row],[Eficaz Engenharia Ltda]]</f>
        <v>0</v>
      </c>
      <c r="BT75" s="19">
        <f>SUM(Tabela4[[#Headers],[Tania Regina Schmaltz - 01]:[Tania Regina Schmaltz - 02]])</f>
        <v>0</v>
      </c>
      <c r="BU75" s="19">
        <f>Tabela4[[#This Row],[Camila Ceretta Segatto]]</f>
        <v>0</v>
      </c>
      <c r="BV75" s="19">
        <f>Tabela4[[#This Row],[Vagner Ribas Dos Santos]]</f>
        <v>0</v>
      </c>
      <c r="BW75" s="19">
        <f>Tabela4[[#This Row],[Claudio Alfredo Konrat]]</f>
        <v>0</v>
      </c>
      <c r="BX75" s="19">
        <f>Tabela4[[#This Row],[Paulo Cesar da Rosa (Residencial)]]</f>
        <v>0</v>
      </c>
      <c r="BY75" s="19">
        <f>Tabela4[[#This Row],[Paulo Cesar da Rosa (Comercial)]]</f>
        <v>0</v>
      </c>
      <c r="BZ75" s="19">
        <f>Tabela4[[#This Row],[Geselda Schirmer (Fabiano)]]</f>
        <v>0</v>
      </c>
    </row>
    <row r="76" spans="1:78" s="19" customFormat="1" x14ac:dyDescent="0.25">
      <c r="A76" s="17">
        <v>45352</v>
      </c>
      <c r="B76" s="19">
        <f>SUM(Tabela4[[#This Row],[Marlon Colovini - 01]:[Marlon Colovini - 02]])</f>
        <v>0</v>
      </c>
      <c r="C76" s="19">
        <f>Tabela4[[#This Row],[Mara Barichello]]</f>
        <v>0</v>
      </c>
      <c r="D76" s="19">
        <f>Tabela4[[#This Row],[Jandira Dutra]]</f>
        <v>0</v>
      </c>
      <c r="E76" s="19">
        <f>Tabela4[[#This Row],[Luiz Fernando Kruger]]</f>
        <v>0</v>
      </c>
      <c r="F76" s="19">
        <f>SUM(Tabela4[[#This Row],[Paulo Bohn - 01]:[Paulo Bohn - 04]])</f>
        <v>0</v>
      </c>
      <c r="G76" s="19">
        <f>Tabela4[[#This Row],[Analia (Clodoaldo Entre-Ijuis)]]</f>
        <v>0</v>
      </c>
      <c r="H76" s="19">
        <f>Tabela4[[#This Row],[Biroh]]</f>
        <v>0</v>
      </c>
      <c r="I76" s="19">
        <f>Tabela4[[#This Row],[Gelson Posser]]</f>
        <v>0</v>
      </c>
      <c r="J76" s="19">
        <f>Tabela4[[#This Row],[Supermercado Caryone]]</f>
        <v>0</v>
      </c>
      <c r="K76" s="19">
        <f>Tabela4[[#This Row],[Ernani Minetto]]</f>
        <v>0</v>
      </c>
      <c r="L76" s="19">
        <f>Tabela4[[#This Row],[Jair Moscon]]</f>
        <v>0</v>
      </c>
      <c r="M76" s="19">
        <f>SUM(Tabela4[[#This Row],[Fabio Milke - 01]:[Fabio Milke - 02]])</f>
        <v>0</v>
      </c>
      <c r="N76" s="19">
        <f>Tabela4[[#This Row],[Piaia]]</f>
        <v>0</v>
      </c>
      <c r="O76" s="19">
        <f>Tabela4[[#This Row],[Osmar Veronese]]</f>
        <v>0</v>
      </c>
      <c r="P76" s="19">
        <f>Tabela4[[#This Row],[ José Luiz Moraes]]</f>
        <v>0</v>
      </c>
      <c r="Q76" s="19">
        <f>Tabela4[[#This Row],[Supermercado Cripy]]</f>
        <v>0</v>
      </c>
      <c r="R76" s="19">
        <f>Tabela4[[#This Row],[Gláucio Lipski (Giruá)]]</f>
        <v>0</v>
      </c>
      <c r="S76" s="19">
        <f>Tabela4[[#This Row],[Contri]]</f>
        <v>0</v>
      </c>
      <c r="T76" s="19">
        <f>Tabela4[[#This Row],[Cleci Rubi]]</f>
        <v>0</v>
      </c>
      <c r="U76" s="19">
        <f>Tabela4[[#This Row],[Betine Rost]]</f>
        <v>0</v>
      </c>
      <c r="V76" s="19">
        <f>SUM(Tabela4[[#This Row],[Robinson Fetter - 01]:[Robinson Fetter - 03]])</f>
        <v>0</v>
      </c>
      <c r="W76" s="19">
        <f>Tabela4[[#This Row],[Fabio De Moura]]</f>
        <v>0</v>
      </c>
      <c r="X76" s="19">
        <f>Tabela4[[#This Row],[Rochele Santos Moraes]]</f>
        <v>0</v>
      </c>
      <c r="Y76" s="19">
        <f>Tabela4[[#This Row],[Auto Posto Kairã]]</f>
        <v>0</v>
      </c>
      <c r="Z76" s="19">
        <f>Tabela4[[#This Row],[Erno Schiefelbain]]</f>
        <v>0</v>
      </c>
      <c r="AA76" s="19">
        <f>Tabela4[[#This Row],[José Paulo Backes]]</f>
        <v>0</v>
      </c>
      <c r="AB76" s="19">
        <f>Tabela4[[#This Row],[Gelso Tofolo]]</f>
        <v>0</v>
      </c>
      <c r="AC76" s="19">
        <f>Tabela4[[#This Row],[Diamantino]]</f>
        <v>0</v>
      </c>
      <c r="AD76" s="19">
        <f>Tabela4[[#This Row],[Mercado Bueno]]</f>
        <v>0</v>
      </c>
      <c r="AE76" s="19">
        <f>Tabela4[[#This Row],[Daniela Donadel Massalai]]</f>
        <v>0</v>
      </c>
      <c r="AF76" s="19">
        <f>Tabela4[[#This Row],[Comercio De Moto Peças Irmãos Guarani Ltda]]</f>
        <v>0</v>
      </c>
      <c r="AG76" s="19">
        <f>Tabela4[[#This Row],[Mauricio Luis Lunardi]]</f>
        <v>0</v>
      </c>
      <c r="AH76" s="19">
        <f>Tabela4[[#This Row],[Rosa Maria Restle Radunz]]</f>
        <v>0</v>
      </c>
      <c r="AI76" s="19">
        <f>Tabela4[[#This Row],[Ivo Amaral De Oliveira]]</f>
        <v>0</v>
      </c>
      <c r="AJ76" s="19">
        <f>Tabela4[[#This Row],[Silvio Robert Lemos Avila]]</f>
        <v>0</v>
      </c>
      <c r="AK76" s="19">
        <f>Tabela4[[#This Row],[Eldo Rost]]</f>
        <v>0</v>
      </c>
      <c r="AL76" s="19">
        <f>SUM(Tabela4[[#This Row],[Padaria Avenida - 01]:[Padaria Avenida - 02]])</f>
        <v>0</v>
      </c>
      <c r="AM76" s="19">
        <f>Tabela4[[#This Row],[Cristiano Anshau]]</f>
        <v>0</v>
      </c>
      <c r="AN76" s="19">
        <f>Tabela4[[#This Row],[Luciana Claudete Meirelles Correa]]</f>
        <v>0</v>
      </c>
      <c r="AO76" s="19">
        <f>Tabela4[[#This Row],[Marcio Jose Siqueira]]</f>
        <v>0</v>
      </c>
      <c r="AP76" s="19">
        <f>Tabela4[[#This Row],[Marcos Rogerio Kessler]]</f>
        <v>0</v>
      </c>
      <c r="AQ76" s="19">
        <f>SUM(Tabela4[[#This Row],[AABB - 01]:[AABB - 02]])</f>
        <v>0</v>
      </c>
      <c r="AR76" s="19">
        <f>SUM(Tabela4[[#This Row],[Wanda Burkard - 01]:[Wanda Burkard - 02]])</f>
        <v>0</v>
      </c>
      <c r="AS76" s="19">
        <f>Tabela4[[#This Row],[Silvio Robert Lemos Avila Me]]</f>
        <v>0</v>
      </c>
      <c r="AT76" s="19">
        <f>Tabela4[[#This Row],[Carmelo]]</f>
        <v>0</v>
      </c>
      <c r="AU76" s="19">
        <f>Tabela4[[#This Row],[Antonio Dal Forno]]</f>
        <v>0</v>
      </c>
      <c r="AV76" s="19">
        <f>Tabela4[[#This Row],[Marisane Paulus]]</f>
        <v>0</v>
      </c>
      <c r="AW76" s="19">
        <f>Tabela4[[#This Row],[Segatto Ceretta Ltda]]</f>
        <v>0</v>
      </c>
      <c r="AX76" s="19">
        <f>SUM(Tabela4[[#This Row],[APAE - 01]:[APAE - 02]])</f>
        <v>0</v>
      </c>
      <c r="AY76" s="19">
        <f>Tabela4[[#This Row],[Cássio Burin]]</f>
        <v>0</v>
      </c>
      <c r="AZ76" s="19">
        <f>Tabela4[[#This Row],[Patrick Kristoschek Da Silva]]</f>
        <v>0</v>
      </c>
      <c r="BA76" s="19">
        <f>Tabela4[[#This Row],[Silvio Robert Ávila - (Valmir)]]</f>
        <v>0</v>
      </c>
      <c r="BB76" s="19">
        <f>Tabela4[[#This Row],[Zederson Jose Della Flora]]</f>
        <v>0</v>
      </c>
      <c r="BC76" s="19">
        <f>Tabela4[[#This Row],[Carlos Walmir Larsão Rolim]]</f>
        <v>0</v>
      </c>
      <c r="BD76" s="19">
        <f>Tabela4[[#This Row],[Danieli Missio]]</f>
        <v>0</v>
      </c>
      <c r="BE76" s="19">
        <f>Tabela4[[#This Row],[José Vasconcellos]]</f>
        <v>0</v>
      </c>
      <c r="BF76" s="19">
        <f>Tabela4[[#This Row],[Linho Lev Alimentos]]</f>
        <v>0</v>
      </c>
      <c r="BG76" s="19">
        <f>Tabela4[[#This Row],[Ernani Czapla]]</f>
        <v>0</v>
      </c>
      <c r="BH76" s="19">
        <f>Tabela4[[#This Row],[Valesca Da Luz]]</f>
        <v>0</v>
      </c>
      <c r="BI76" s="19">
        <f>Tabela4[[#This Row],[Olavo Mildner]]</f>
        <v>0</v>
      </c>
      <c r="BJ76" s="19">
        <f>Tabela4[[#This Row],[Dilnei Rohled]]</f>
        <v>0</v>
      </c>
      <c r="BK76" s="19">
        <f>Tabela4[[#This Row],[Shaiana Signorini]]</f>
        <v>0</v>
      </c>
      <c r="BL76" s="19">
        <f>Tabela4[[#This Row],[Fonse Atacado]]</f>
        <v>0</v>
      </c>
      <c r="BM76" s="19">
        <f>Tabela4[[#This Row],[Comercial de Alimentos]]</f>
        <v>0</v>
      </c>
      <c r="BN76" s="19">
        <f>Tabela4[[#This Row],[Ivone Kasburg Serralheria]]</f>
        <v>0</v>
      </c>
      <c r="BO76" s="19">
        <f>Tabela4[[#This Row],[Mercado Ceretta]]</f>
        <v>0</v>
      </c>
      <c r="BP76" s="19">
        <f>Tabela4[[#This Row],[Antonio Carlos Dos Santos Pereira]]</f>
        <v>0</v>
      </c>
      <c r="BQ76" s="19">
        <f>Tabela4[[#This Row],[Volnei Lemos Avila - Me]]</f>
        <v>0</v>
      </c>
      <c r="BR76" s="19">
        <f>Tabela4[[#This Row],[Silvana Meneghini]]</f>
        <v>0</v>
      </c>
      <c r="BS76" s="19">
        <f>Tabela4[[#This Row],[Eficaz Engenharia Ltda]]</f>
        <v>0</v>
      </c>
      <c r="BT76" s="19">
        <f>SUM(Tabela4[[#Headers],[Tania Regina Schmaltz - 01]:[Tania Regina Schmaltz - 02]])</f>
        <v>0</v>
      </c>
      <c r="BU76" s="19">
        <f>Tabela4[[#This Row],[Camila Ceretta Segatto]]</f>
        <v>0</v>
      </c>
      <c r="BV76" s="19">
        <f>Tabela4[[#This Row],[Vagner Ribas Dos Santos]]</f>
        <v>0</v>
      </c>
      <c r="BW76" s="19">
        <f>Tabela4[[#This Row],[Claudio Alfredo Konrat]]</f>
        <v>0</v>
      </c>
      <c r="BX76" s="19">
        <f>Tabela4[[#This Row],[Paulo Cesar da Rosa (Residencial)]]</f>
        <v>0</v>
      </c>
      <c r="BY76" s="19">
        <f>Tabela4[[#This Row],[Paulo Cesar da Rosa (Comercial)]]</f>
        <v>0</v>
      </c>
      <c r="BZ76" s="19">
        <f>Tabela4[[#This Row],[Geselda Schirmer (Fabiano)]]</f>
        <v>0</v>
      </c>
    </row>
    <row r="77" spans="1:78" s="19" customFormat="1" x14ac:dyDescent="0.25">
      <c r="A77" s="17">
        <v>45383</v>
      </c>
      <c r="B77" s="19">
        <f>SUM(Tabela4[[#This Row],[Marlon Colovini - 01]:[Marlon Colovini - 02]])</f>
        <v>0</v>
      </c>
      <c r="C77" s="19">
        <f>Tabela4[[#This Row],[Mara Barichello]]</f>
        <v>0</v>
      </c>
      <c r="D77" s="19">
        <f>Tabela4[[#This Row],[Jandira Dutra]]</f>
        <v>0</v>
      </c>
      <c r="E77" s="19">
        <f>Tabela4[[#This Row],[Luiz Fernando Kruger]]</f>
        <v>0</v>
      </c>
      <c r="F77" s="19">
        <f>SUM(Tabela4[[#This Row],[Paulo Bohn - 01]:[Paulo Bohn - 04]])</f>
        <v>0</v>
      </c>
      <c r="G77" s="19">
        <f>Tabela4[[#This Row],[Analia (Clodoaldo Entre-Ijuis)]]</f>
        <v>0</v>
      </c>
      <c r="H77" s="19">
        <f>Tabela4[[#This Row],[Biroh]]</f>
        <v>0</v>
      </c>
      <c r="I77" s="19">
        <f>Tabela4[[#This Row],[Gelson Posser]]</f>
        <v>0</v>
      </c>
      <c r="J77" s="19">
        <f>Tabela4[[#This Row],[Supermercado Caryone]]</f>
        <v>0</v>
      </c>
      <c r="K77" s="19">
        <f>Tabela4[[#This Row],[Ernani Minetto]]</f>
        <v>0</v>
      </c>
      <c r="L77" s="19">
        <f>Tabela4[[#This Row],[Jair Moscon]]</f>
        <v>0</v>
      </c>
      <c r="M77" s="19">
        <f>SUM(Tabela4[[#This Row],[Fabio Milke - 01]:[Fabio Milke - 02]])</f>
        <v>0</v>
      </c>
      <c r="N77" s="19">
        <f>Tabela4[[#This Row],[Piaia]]</f>
        <v>0</v>
      </c>
      <c r="O77" s="19">
        <f>Tabela4[[#This Row],[Osmar Veronese]]</f>
        <v>0</v>
      </c>
      <c r="P77" s="19">
        <f>Tabela4[[#This Row],[ José Luiz Moraes]]</f>
        <v>0</v>
      </c>
      <c r="Q77" s="19">
        <f>Tabela4[[#This Row],[Supermercado Cripy]]</f>
        <v>0</v>
      </c>
      <c r="R77" s="19">
        <f>Tabela4[[#This Row],[Gláucio Lipski (Giruá)]]</f>
        <v>0</v>
      </c>
      <c r="S77" s="19">
        <f>Tabela4[[#This Row],[Contri]]</f>
        <v>0</v>
      </c>
      <c r="T77" s="19">
        <f>Tabela4[[#This Row],[Cleci Rubi]]</f>
        <v>0</v>
      </c>
      <c r="U77" s="19">
        <f>Tabela4[[#This Row],[Betine Rost]]</f>
        <v>0</v>
      </c>
      <c r="V77" s="19">
        <f>SUM(Tabela4[[#This Row],[Robinson Fetter - 01]:[Robinson Fetter - 03]])</f>
        <v>0</v>
      </c>
      <c r="W77" s="19">
        <f>Tabela4[[#This Row],[Fabio De Moura]]</f>
        <v>0</v>
      </c>
      <c r="X77" s="19">
        <f>Tabela4[[#This Row],[Rochele Santos Moraes]]</f>
        <v>0</v>
      </c>
      <c r="Y77" s="19">
        <f>Tabela4[[#This Row],[Auto Posto Kairã]]</f>
        <v>0</v>
      </c>
      <c r="Z77" s="19">
        <f>Tabela4[[#This Row],[Erno Schiefelbain]]</f>
        <v>0</v>
      </c>
      <c r="AA77" s="19">
        <f>Tabela4[[#This Row],[José Paulo Backes]]</f>
        <v>0</v>
      </c>
      <c r="AB77" s="19">
        <f>Tabela4[[#This Row],[Gelso Tofolo]]</f>
        <v>0</v>
      </c>
      <c r="AC77" s="19">
        <f>Tabela4[[#This Row],[Diamantino]]</f>
        <v>0</v>
      </c>
      <c r="AD77" s="19">
        <f>Tabela4[[#This Row],[Mercado Bueno]]</f>
        <v>0</v>
      </c>
      <c r="AE77" s="19">
        <f>Tabela4[[#This Row],[Daniela Donadel Massalai]]</f>
        <v>0</v>
      </c>
      <c r="AF77" s="19">
        <f>Tabela4[[#This Row],[Comercio De Moto Peças Irmãos Guarani Ltda]]</f>
        <v>0</v>
      </c>
      <c r="AG77" s="19">
        <f>Tabela4[[#This Row],[Mauricio Luis Lunardi]]</f>
        <v>0</v>
      </c>
      <c r="AH77" s="19">
        <f>Tabela4[[#This Row],[Rosa Maria Restle Radunz]]</f>
        <v>0</v>
      </c>
      <c r="AI77" s="19">
        <f>Tabela4[[#This Row],[Ivo Amaral De Oliveira]]</f>
        <v>0</v>
      </c>
      <c r="AJ77" s="19">
        <f>Tabela4[[#This Row],[Silvio Robert Lemos Avila]]</f>
        <v>0</v>
      </c>
      <c r="AK77" s="19">
        <f>Tabela4[[#This Row],[Eldo Rost]]</f>
        <v>0</v>
      </c>
      <c r="AL77" s="19">
        <f>SUM(Tabela4[[#This Row],[Padaria Avenida - 01]:[Padaria Avenida - 02]])</f>
        <v>0</v>
      </c>
      <c r="AM77" s="19">
        <f>Tabela4[[#This Row],[Cristiano Anshau]]</f>
        <v>0</v>
      </c>
      <c r="AN77" s="19">
        <f>Tabela4[[#This Row],[Luciana Claudete Meirelles Correa]]</f>
        <v>0</v>
      </c>
      <c r="AO77" s="19">
        <f>Tabela4[[#This Row],[Marcio Jose Siqueira]]</f>
        <v>0</v>
      </c>
      <c r="AP77" s="19">
        <f>Tabela4[[#This Row],[Marcos Rogerio Kessler]]</f>
        <v>0</v>
      </c>
      <c r="AQ77" s="19">
        <f>SUM(Tabela4[[#This Row],[AABB - 01]:[AABB - 02]])</f>
        <v>0</v>
      </c>
      <c r="AR77" s="19">
        <f>SUM(Tabela4[[#This Row],[Wanda Burkard - 01]:[Wanda Burkard - 02]])</f>
        <v>0</v>
      </c>
      <c r="AS77" s="19">
        <f>Tabela4[[#This Row],[Silvio Robert Lemos Avila Me]]</f>
        <v>0</v>
      </c>
      <c r="AT77" s="19">
        <f>Tabela4[[#This Row],[Carmelo]]</f>
        <v>0</v>
      </c>
      <c r="AU77" s="19">
        <f>Tabela4[[#This Row],[Antonio Dal Forno]]</f>
        <v>0</v>
      </c>
      <c r="AV77" s="19">
        <f>Tabela4[[#This Row],[Marisane Paulus]]</f>
        <v>0</v>
      </c>
      <c r="AW77" s="19">
        <f>Tabela4[[#This Row],[Segatto Ceretta Ltda]]</f>
        <v>0</v>
      </c>
      <c r="AX77" s="19">
        <f>SUM(Tabela4[[#This Row],[APAE - 01]:[APAE - 02]])</f>
        <v>0</v>
      </c>
      <c r="AY77" s="19">
        <f>Tabela4[[#This Row],[Cássio Burin]]</f>
        <v>0</v>
      </c>
      <c r="AZ77" s="19">
        <f>Tabela4[[#This Row],[Patrick Kristoschek Da Silva]]</f>
        <v>0</v>
      </c>
      <c r="BA77" s="19">
        <f>Tabela4[[#This Row],[Silvio Robert Ávila - (Valmir)]]</f>
        <v>0</v>
      </c>
      <c r="BB77" s="19">
        <f>Tabela4[[#This Row],[Zederson Jose Della Flora]]</f>
        <v>0</v>
      </c>
      <c r="BC77" s="19">
        <f>Tabela4[[#This Row],[Carlos Walmir Larsão Rolim]]</f>
        <v>0</v>
      </c>
      <c r="BD77" s="19">
        <f>Tabela4[[#This Row],[Danieli Missio]]</f>
        <v>0</v>
      </c>
      <c r="BE77" s="19">
        <f>Tabela4[[#This Row],[José Vasconcellos]]</f>
        <v>0</v>
      </c>
      <c r="BF77" s="19">
        <f>Tabela4[[#This Row],[Linho Lev Alimentos]]</f>
        <v>0</v>
      </c>
      <c r="BG77" s="19">
        <f>Tabela4[[#This Row],[Ernani Czapla]]</f>
        <v>0</v>
      </c>
      <c r="BH77" s="19">
        <f>Tabela4[[#This Row],[Valesca Da Luz]]</f>
        <v>0</v>
      </c>
      <c r="BI77" s="19">
        <f>Tabela4[[#This Row],[Olavo Mildner]]</f>
        <v>0</v>
      </c>
      <c r="BJ77" s="19">
        <f>Tabela4[[#This Row],[Dilnei Rohled]]</f>
        <v>0</v>
      </c>
      <c r="BK77" s="19">
        <f>Tabela4[[#This Row],[Shaiana Signorini]]</f>
        <v>0</v>
      </c>
      <c r="BL77" s="19">
        <f>Tabela4[[#This Row],[Fonse Atacado]]</f>
        <v>0</v>
      </c>
      <c r="BM77" s="19">
        <f>Tabela4[[#This Row],[Comercial de Alimentos]]</f>
        <v>0</v>
      </c>
      <c r="BN77" s="19">
        <f>Tabela4[[#This Row],[Ivone Kasburg Serralheria]]</f>
        <v>0</v>
      </c>
      <c r="BO77" s="19">
        <f>Tabela4[[#This Row],[Mercado Ceretta]]</f>
        <v>0</v>
      </c>
      <c r="BP77" s="19">
        <f>Tabela4[[#This Row],[Antonio Carlos Dos Santos Pereira]]</f>
        <v>0</v>
      </c>
      <c r="BQ77" s="19">
        <f>Tabela4[[#This Row],[Volnei Lemos Avila - Me]]</f>
        <v>0</v>
      </c>
      <c r="BR77" s="19">
        <f>Tabela4[[#This Row],[Silvana Meneghini]]</f>
        <v>0</v>
      </c>
      <c r="BS77" s="19">
        <f>Tabela4[[#This Row],[Eficaz Engenharia Ltda]]</f>
        <v>0</v>
      </c>
      <c r="BT77" s="19">
        <f>SUM(Tabela4[[#Headers],[Tania Regina Schmaltz - 01]:[Tania Regina Schmaltz - 02]])</f>
        <v>0</v>
      </c>
      <c r="BU77" s="19">
        <f>Tabela4[[#This Row],[Camila Ceretta Segatto]]</f>
        <v>0</v>
      </c>
      <c r="BV77" s="19">
        <f>Tabela4[[#This Row],[Vagner Ribas Dos Santos]]</f>
        <v>0</v>
      </c>
      <c r="BW77" s="19">
        <f>Tabela4[[#This Row],[Claudio Alfredo Konrat]]</f>
        <v>0</v>
      </c>
      <c r="BX77" s="19">
        <f>Tabela4[[#This Row],[Paulo Cesar da Rosa (Residencial)]]</f>
        <v>0</v>
      </c>
      <c r="BY77" s="19">
        <f>Tabela4[[#This Row],[Paulo Cesar da Rosa (Comercial)]]</f>
        <v>0</v>
      </c>
      <c r="BZ77" s="19">
        <f>Tabela4[[#This Row],[Geselda Schirmer (Fabiano)]]</f>
        <v>0</v>
      </c>
    </row>
    <row r="78" spans="1:78" s="19" customFormat="1" x14ac:dyDescent="0.25">
      <c r="A78" s="17">
        <v>45413</v>
      </c>
      <c r="B78" s="19">
        <f>SUM(Tabela4[[#This Row],[Marlon Colovini - 01]:[Marlon Colovini - 02]])</f>
        <v>0</v>
      </c>
      <c r="C78" s="19">
        <f>Tabela4[[#This Row],[Mara Barichello]]</f>
        <v>0</v>
      </c>
      <c r="D78" s="19">
        <f>Tabela4[[#This Row],[Jandira Dutra]]</f>
        <v>0</v>
      </c>
      <c r="E78" s="19">
        <f>Tabela4[[#This Row],[Luiz Fernando Kruger]]</f>
        <v>0</v>
      </c>
      <c r="F78" s="19">
        <f>SUM(Tabela4[[#This Row],[Paulo Bohn - 01]:[Paulo Bohn - 04]])</f>
        <v>0</v>
      </c>
      <c r="G78" s="19">
        <f>Tabela4[[#This Row],[Analia (Clodoaldo Entre-Ijuis)]]</f>
        <v>0</v>
      </c>
      <c r="H78" s="19">
        <f>Tabela4[[#This Row],[Biroh]]</f>
        <v>0</v>
      </c>
      <c r="I78" s="19">
        <f>Tabela4[[#This Row],[Gelson Posser]]</f>
        <v>0</v>
      </c>
      <c r="J78" s="19">
        <f>Tabela4[[#This Row],[Supermercado Caryone]]</f>
        <v>0</v>
      </c>
      <c r="K78" s="19">
        <f>Tabela4[[#This Row],[Ernani Minetto]]</f>
        <v>0</v>
      </c>
      <c r="L78" s="19">
        <f>Tabela4[[#This Row],[Jair Moscon]]</f>
        <v>0</v>
      </c>
      <c r="M78" s="19">
        <f>SUM(Tabela4[[#This Row],[Fabio Milke - 01]:[Fabio Milke - 02]])</f>
        <v>0</v>
      </c>
      <c r="N78" s="19">
        <f>Tabela4[[#This Row],[Piaia]]</f>
        <v>0</v>
      </c>
      <c r="O78" s="19">
        <f>Tabela4[[#This Row],[Osmar Veronese]]</f>
        <v>0</v>
      </c>
      <c r="P78" s="19">
        <f>Tabela4[[#This Row],[ José Luiz Moraes]]</f>
        <v>0</v>
      </c>
      <c r="Q78" s="19">
        <f>Tabela4[[#This Row],[Supermercado Cripy]]</f>
        <v>0</v>
      </c>
      <c r="R78" s="19">
        <f>Tabela4[[#This Row],[Gláucio Lipski (Giruá)]]</f>
        <v>0</v>
      </c>
      <c r="S78" s="19">
        <f>Tabela4[[#This Row],[Contri]]</f>
        <v>0</v>
      </c>
      <c r="T78" s="19">
        <f>Tabela4[[#This Row],[Cleci Rubi]]</f>
        <v>0</v>
      </c>
      <c r="U78" s="19">
        <f>Tabela4[[#This Row],[Betine Rost]]</f>
        <v>0</v>
      </c>
      <c r="V78" s="19">
        <f>SUM(Tabela4[[#This Row],[Robinson Fetter - 01]:[Robinson Fetter - 03]])</f>
        <v>0</v>
      </c>
      <c r="W78" s="19">
        <f>Tabela4[[#This Row],[Fabio De Moura]]</f>
        <v>0</v>
      </c>
      <c r="X78" s="19">
        <f>Tabela4[[#This Row],[Rochele Santos Moraes]]</f>
        <v>0</v>
      </c>
      <c r="Y78" s="19">
        <f>Tabela4[[#This Row],[Auto Posto Kairã]]</f>
        <v>0</v>
      </c>
      <c r="Z78" s="19">
        <f>Tabela4[[#This Row],[Erno Schiefelbain]]</f>
        <v>0</v>
      </c>
      <c r="AA78" s="19">
        <f>Tabela4[[#This Row],[José Paulo Backes]]</f>
        <v>0</v>
      </c>
      <c r="AB78" s="19">
        <f>Tabela4[[#This Row],[Gelso Tofolo]]</f>
        <v>0</v>
      </c>
      <c r="AC78" s="19">
        <f>Tabela4[[#This Row],[Diamantino]]</f>
        <v>0</v>
      </c>
      <c r="AD78" s="19">
        <f>Tabela4[[#This Row],[Mercado Bueno]]</f>
        <v>0</v>
      </c>
      <c r="AE78" s="19">
        <f>Tabela4[[#This Row],[Daniela Donadel Massalai]]</f>
        <v>0</v>
      </c>
      <c r="AF78" s="19">
        <f>Tabela4[[#This Row],[Comercio De Moto Peças Irmãos Guarani Ltda]]</f>
        <v>0</v>
      </c>
      <c r="AG78" s="19">
        <f>Tabela4[[#This Row],[Mauricio Luis Lunardi]]</f>
        <v>0</v>
      </c>
      <c r="AH78" s="19">
        <f>Tabela4[[#This Row],[Rosa Maria Restle Radunz]]</f>
        <v>0</v>
      </c>
      <c r="AI78" s="19">
        <f>Tabela4[[#This Row],[Ivo Amaral De Oliveira]]</f>
        <v>0</v>
      </c>
      <c r="AJ78" s="19">
        <f>Tabela4[[#This Row],[Silvio Robert Lemos Avila]]</f>
        <v>0</v>
      </c>
      <c r="AK78" s="19">
        <f>Tabela4[[#This Row],[Eldo Rost]]</f>
        <v>0</v>
      </c>
      <c r="AL78" s="19">
        <f>SUM(Tabela4[[#This Row],[Padaria Avenida - 01]:[Padaria Avenida - 02]])</f>
        <v>0</v>
      </c>
      <c r="AM78" s="19">
        <f>Tabela4[[#This Row],[Cristiano Anshau]]</f>
        <v>0</v>
      </c>
      <c r="AN78" s="19">
        <f>Tabela4[[#This Row],[Luciana Claudete Meirelles Correa]]</f>
        <v>0</v>
      </c>
      <c r="AO78" s="19">
        <f>Tabela4[[#This Row],[Marcio Jose Siqueira]]</f>
        <v>0</v>
      </c>
      <c r="AP78" s="19">
        <f>Tabela4[[#This Row],[Marcos Rogerio Kessler]]</f>
        <v>0</v>
      </c>
      <c r="AQ78" s="19">
        <f>SUM(Tabela4[[#This Row],[AABB - 01]:[AABB - 02]])</f>
        <v>0</v>
      </c>
      <c r="AR78" s="19">
        <f>SUM(Tabela4[[#This Row],[Wanda Burkard - 01]:[Wanda Burkard - 02]])</f>
        <v>0</v>
      </c>
      <c r="AS78" s="19">
        <f>Tabela4[[#This Row],[Silvio Robert Lemos Avila Me]]</f>
        <v>0</v>
      </c>
      <c r="AT78" s="19">
        <f>Tabela4[[#This Row],[Carmelo]]</f>
        <v>0</v>
      </c>
      <c r="AU78" s="19">
        <f>Tabela4[[#This Row],[Antonio Dal Forno]]</f>
        <v>0</v>
      </c>
      <c r="AV78" s="19">
        <f>Tabela4[[#This Row],[Marisane Paulus]]</f>
        <v>0</v>
      </c>
      <c r="AW78" s="19">
        <f>Tabela4[[#This Row],[Segatto Ceretta Ltda]]</f>
        <v>0</v>
      </c>
      <c r="AX78" s="19">
        <f>SUM(Tabela4[[#This Row],[APAE - 01]:[APAE - 02]])</f>
        <v>0</v>
      </c>
      <c r="AY78" s="19">
        <f>Tabela4[[#This Row],[Cássio Burin]]</f>
        <v>0</v>
      </c>
      <c r="AZ78" s="19">
        <f>Tabela4[[#This Row],[Patrick Kristoschek Da Silva]]</f>
        <v>0</v>
      </c>
      <c r="BA78" s="19">
        <f>Tabela4[[#This Row],[Silvio Robert Ávila - (Valmir)]]</f>
        <v>0</v>
      </c>
      <c r="BB78" s="19">
        <f>Tabela4[[#This Row],[Zederson Jose Della Flora]]</f>
        <v>0</v>
      </c>
      <c r="BC78" s="19">
        <f>Tabela4[[#This Row],[Carlos Walmir Larsão Rolim]]</f>
        <v>0</v>
      </c>
      <c r="BD78" s="19">
        <f>Tabela4[[#This Row],[Danieli Missio]]</f>
        <v>0</v>
      </c>
      <c r="BE78" s="19">
        <f>Tabela4[[#This Row],[José Vasconcellos]]</f>
        <v>0</v>
      </c>
      <c r="BF78" s="19">
        <f>Tabela4[[#This Row],[Linho Lev Alimentos]]</f>
        <v>0</v>
      </c>
      <c r="BG78" s="19">
        <f>Tabela4[[#This Row],[Ernani Czapla]]</f>
        <v>0</v>
      </c>
      <c r="BH78" s="19">
        <f>Tabela4[[#This Row],[Valesca Da Luz]]</f>
        <v>0</v>
      </c>
      <c r="BI78" s="19">
        <f>Tabela4[[#This Row],[Olavo Mildner]]</f>
        <v>0</v>
      </c>
      <c r="BJ78" s="19">
        <f>Tabela4[[#This Row],[Dilnei Rohled]]</f>
        <v>0</v>
      </c>
      <c r="BK78" s="19">
        <f>Tabela4[[#This Row],[Shaiana Signorini]]</f>
        <v>0</v>
      </c>
      <c r="BL78" s="19">
        <f>Tabela4[[#This Row],[Fonse Atacado]]</f>
        <v>0</v>
      </c>
      <c r="BM78" s="19">
        <f>Tabela4[[#This Row],[Comercial de Alimentos]]</f>
        <v>0</v>
      </c>
      <c r="BN78" s="19">
        <f>Tabela4[[#This Row],[Ivone Kasburg Serralheria]]</f>
        <v>0</v>
      </c>
      <c r="BO78" s="19">
        <f>Tabela4[[#This Row],[Mercado Ceretta]]</f>
        <v>0</v>
      </c>
      <c r="BP78" s="19">
        <f>Tabela4[[#This Row],[Antonio Carlos Dos Santos Pereira]]</f>
        <v>0</v>
      </c>
      <c r="BQ78" s="19">
        <f>Tabela4[[#This Row],[Volnei Lemos Avila - Me]]</f>
        <v>0</v>
      </c>
      <c r="BR78" s="19">
        <f>Tabela4[[#This Row],[Silvana Meneghini]]</f>
        <v>0</v>
      </c>
      <c r="BS78" s="19">
        <f>Tabela4[[#This Row],[Eficaz Engenharia Ltda]]</f>
        <v>0</v>
      </c>
      <c r="BT78" s="19">
        <f>SUM(Tabela4[[#Headers],[Tania Regina Schmaltz - 01]:[Tania Regina Schmaltz - 02]])</f>
        <v>0</v>
      </c>
      <c r="BU78" s="19">
        <f>Tabela4[[#This Row],[Camila Ceretta Segatto]]</f>
        <v>0</v>
      </c>
      <c r="BV78" s="19">
        <f>Tabela4[[#This Row],[Vagner Ribas Dos Santos]]</f>
        <v>0</v>
      </c>
      <c r="BW78" s="19">
        <f>Tabela4[[#This Row],[Claudio Alfredo Konrat]]</f>
        <v>0</v>
      </c>
      <c r="BX78" s="19">
        <f>Tabela4[[#This Row],[Paulo Cesar da Rosa (Residencial)]]</f>
        <v>0</v>
      </c>
      <c r="BY78" s="19">
        <f>Tabela4[[#This Row],[Paulo Cesar da Rosa (Comercial)]]</f>
        <v>0</v>
      </c>
      <c r="BZ78" s="19">
        <f>Tabela4[[#This Row],[Geselda Schirmer (Fabiano)]]</f>
        <v>0</v>
      </c>
    </row>
    <row r="79" spans="1:78" s="19" customFormat="1" x14ac:dyDescent="0.25">
      <c r="A79" s="17">
        <v>45444</v>
      </c>
      <c r="B79" s="19">
        <f>SUM(Tabela4[[#This Row],[Marlon Colovini - 01]:[Marlon Colovini - 02]])</f>
        <v>0</v>
      </c>
      <c r="C79" s="19">
        <f>Tabela4[[#This Row],[Mara Barichello]]</f>
        <v>0</v>
      </c>
      <c r="D79" s="19">
        <f>Tabela4[[#This Row],[Jandira Dutra]]</f>
        <v>0</v>
      </c>
      <c r="E79" s="19">
        <f>Tabela4[[#This Row],[Luiz Fernando Kruger]]</f>
        <v>0</v>
      </c>
      <c r="F79" s="19">
        <f>SUM(Tabela4[[#This Row],[Paulo Bohn - 01]:[Paulo Bohn - 04]])</f>
        <v>0</v>
      </c>
      <c r="G79" s="19">
        <f>Tabela4[[#This Row],[Analia (Clodoaldo Entre-Ijuis)]]</f>
        <v>0</v>
      </c>
      <c r="H79" s="19">
        <f>Tabela4[[#This Row],[Biroh]]</f>
        <v>0</v>
      </c>
      <c r="I79" s="19">
        <f>Tabela4[[#This Row],[Gelson Posser]]</f>
        <v>0</v>
      </c>
      <c r="J79" s="19">
        <f>Tabela4[[#This Row],[Supermercado Caryone]]</f>
        <v>0</v>
      </c>
      <c r="K79" s="19">
        <f>Tabela4[[#This Row],[Ernani Minetto]]</f>
        <v>0</v>
      </c>
      <c r="L79" s="19">
        <f>Tabela4[[#This Row],[Jair Moscon]]</f>
        <v>0</v>
      </c>
      <c r="M79" s="19">
        <f>SUM(Tabela4[[#This Row],[Fabio Milke - 01]:[Fabio Milke - 02]])</f>
        <v>0</v>
      </c>
      <c r="N79" s="19">
        <f>Tabela4[[#This Row],[Piaia]]</f>
        <v>0</v>
      </c>
      <c r="O79" s="19">
        <f>Tabela4[[#This Row],[Osmar Veronese]]</f>
        <v>0</v>
      </c>
      <c r="P79" s="19">
        <f>Tabela4[[#This Row],[ José Luiz Moraes]]</f>
        <v>0</v>
      </c>
      <c r="Q79" s="19">
        <f>Tabela4[[#This Row],[Supermercado Cripy]]</f>
        <v>0</v>
      </c>
      <c r="R79" s="19">
        <f>Tabela4[[#This Row],[Gláucio Lipski (Giruá)]]</f>
        <v>0</v>
      </c>
      <c r="S79" s="19">
        <f>Tabela4[[#This Row],[Contri]]</f>
        <v>0</v>
      </c>
      <c r="T79" s="19">
        <f>Tabela4[[#This Row],[Cleci Rubi]]</f>
        <v>0</v>
      </c>
      <c r="U79" s="19">
        <f>Tabela4[[#This Row],[Betine Rost]]</f>
        <v>0</v>
      </c>
      <c r="V79" s="19">
        <f>SUM(Tabela4[[#This Row],[Robinson Fetter - 01]:[Robinson Fetter - 03]])</f>
        <v>0</v>
      </c>
      <c r="W79" s="19">
        <f>Tabela4[[#This Row],[Fabio De Moura]]</f>
        <v>0</v>
      </c>
      <c r="X79" s="19">
        <f>Tabela4[[#This Row],[Rochele Santos Moraes]]</f>
        <v>0</v>
      </c>
      <c r="Y79" s="19">
        <f>Tabela4[[#This Row],[Auto Posto Kairã]]</f>
        <v>0</v>
      </c>
      <c r="Z79" s="19">
        <f>Tabela4[[#This Row],[Erno Schiefelbain]]</f>
        <v>0</v>
      </c>
      <c r="AA79" s="19">
        <f>Tabela4[[#This Row],[José Paulo Backes]]</f>
        <v>0</v>
      </c>
      <c r="AB79" s="19">
        <f>Tabela4[[#This Row],[Gelso Tofolo]]</f>
        <v>0</v>
      </c>
      <c r="AC79" s="19">
        <f>Tabela4[[#This Row],[Diamantino]]</f>
        <v>0</v>
      </c>
      <c r="AD79" s="19">
        <f>Tabela4[[#This Row],[Mercado Bueno]]</f>
        <v>0</v>
      </c>
      <c r="AE79" s="19">
        <f>Tabela4[[#This Row],[Daniela Donadel Massalai]]</f>
        <v>0</v>
      </c>
      <c r="AF79" s="19">
        <f>Tabela4[[#This Row],[Comercio De Moto Peças Irmãos Guarani Ltda]]</f>
        <v>0</v>
      </c>
      <c r="AG79" s="19">
        <f>Tabela4[[#This Row],[Mauricio Luis Lunardi]]</f>
        <v>0</v>
      </c>
      <c r="AH79" s="19">
        <f>Tabela4[[#This Row],[Rosa Maria Restle Radunz]]</f>
        <v>0</v>
      </c>
      <c r="AI79" s="19">
        <f>Tabela4[[#This Row],[Ivo Amaral De Oliveira]]</f>
        <v>0</v>
      </c>
      <c r="AJ79" s="19">
        <f>Tabela4[[#This Row],[Silvio Robert Lemos Avila]]</f>
        <v>0</v>
      </c>
      <c r="AK79" s="19">
        <f>Tabela4[[#This Row],[Eldo Rost]]</f>
        <v>0</v>
      </c>
      <c r="AL79" s="19">
        <f>SUM(Tabela4[[#This Row],[Padaria Avenida - 01]:[Padaria Avenida - 02]])</f>
        <v>0</v>
      </c>
      <c r="AM79" s="19">
        <f>Tabela4[[#This Row],[Cristiano Anshau]]</f>
        <v>0</v>
      </c>
      <c r="AN79" s="19">
        <f>Tabela4[[#This Row],[Luciana Claudete Meirelles Correa]]</f>
        <v>0</v>
      </c>
      <c r="AO79" s="19">
        <f>Tabela4[[#This Row],[Marcio Jose Siqueira]]</f>
        <v>0</v>
      </c>
      <c r="AP79" s="19">
        <f>Tabela4[[#This Row],[Marcos Rogerio Kessler]]</f>
        <v>0</v>
      </c>
      <c r="AQ79" s="19">
        <f>SUM(Tabela4[[#This Row],[AABB - 01]:[AABB - 02]])</f>
        <v>0</v>
      </c>
      <c r="AR79" s="19">
        <f>SUM(Tabela4[[#This Row],[Wanda Burkard - 01]:[Wanda Burkard - 02]])</f>
        <v>0</v>
      </c>
      <c r="AS79" s="19">
        <f>Tabela4[[#This Row],[Silvio Robert Lemos Avila Me]]</f>
        <v>0</v>
      </c>
      <c r="AT79" s="19">
        <f>Tabela4[[#This Row],[Carmelo]]</f>
        <v>0</v>
      </c>
      <c r="AU79" s="19">
        <f>Tabela4[[#This Row],[Antonio Dal Forno]]</f>
        <v>0</v>
      </c>
      <c r="AV79" s="19">
        <f>Tabela4[[#This Row],[Marisane Paulus]]</f>
        <v>0</v>
      </c>
      <c r="AW79" s="19">
        <f>Tabela4[[#This Row],[Segatto Ceretta Ltda]]</f>
        <v>0</v>
      </c>
      <c r="AX79" s="19">
        <f>SUM(Tabela4[[#This Row],[APAE - 01]:[APAE - 02]])</f>
        <v>0</v>
      </c>
      <c r="AY79" s="19">
        <f>Tabela4[[#This Row],[Cássio Burin]]</f>
        <v>0</v>
      </c>
      <c r="AZ79" s="19">
        <f>Tabela4[[#This Row],[Patrick Kristoschek Da Silva]]</f>
        <v>0</v>
      </c>
      <c r="BA79" s="19">
        <f>Tabela4[[#This Row],[Silvio Robert Ávila - (Valmir)]]</f>
        <v>0</v>
      </c>
      <c r="BB79" s="19">
        <f>Tabela4[[#This Row],[Zederson Jose Della Flora]]</f>
        <v>0</v>
      </c>
      <c r="BC79" s="19">
        <f>Tabela4[[#This Row],[Carlos Walmir Larsão Rolim]]</f>
        <v>0</v>
      </c>
      <c r="BD79" s="19">
        <f>Tabela4[[#This Row],[Danieli Missio]]</f>
        <v>0</v>
      </c>
      <c r="BE79" s="19">
        <f>Tabela4[[#This Row],[José Vasconcellos]]</f>
        <v>0</v>
      </c>
      <c r="BF79" s="19">
        <f>Tabela4[[#This Row],[Linho Lev Alimentos]]</f>
        <v>0</v>
      </c>
      <c r="BG79" s="19">
        <f>Tabela4[[#This Row],[Ernani Czapla]]</f>
        <v>0</v>
      </c>
      <c r="BH79" s="19">
        <f>Tabela4[[#This Row],[Valesca Da Luz]]</f>
        <v>0</v>
      </c>
      <c r="BI79" s="19">
        <f>Tabela4[[#This Row],[Olavo Mildner]]</f>
        <v>0</v>
      </c>
      <c r="BJ79" s="19">
        <f>Tabela4[[#This Row],[Dilnei Rohled]]</f>
        <v>0</v>
      </c>
      <c r="BK79" s="19">
        <f>Tabela4[[#This Row],[Shaiana Signorini]]</f>
        <v>0</v>
      </c>
      <c r="BL79" s="19">
        <f>Tabela4[[#This Row],[Fonse Atacado]]</f>
        <v>0</v>
      </c>
      <c r="BM79" s="19">
        <f>Tabela4[[#This Row],[Comercial de Alimentos]]</f>
        <v>0</v>
      </c>
      <c r="BN79" s="19">
        <f>Tabela4[[#This Row],[Ivone Kasburg Serralheria]]</f>
        <v>0</v>
      </c>
      <c r="BO79" s="19">
        <f>Tabela4[[#This Row],[Mercado Ceretta]]</f>
        <v>0</v>
      </c>
      <c r="BP79" s="19">
        <f>Tabela4[[#This Row],[Antonio Carlos Dos Santos Pereira]]</f>
        <v>0</v>
      </c>
      <c r="BQ79" s="19">
        <f>Tabela4[[#This Row],[Volnei Lemos Avila - Me]]</f>
        <v>0</v>
      </c>
      <c r="BR79" s="19">
        <f>Tabela4[[#This Row],[Silvana Meneghini]]</f>
        <v>0</v>
      </c>
      <c r="BS79" s="19">
        <f>Tabela4[[#This Row],[Eficaz Engenharia Ltda]]</f>
        <v>0</v>
      </c>
      <c r="BT79" s="19">
        <f>SUM(Tabela4[[#Headers],[Tania Regina Schmaltz - 01]:[Tania Regina Schmaltz - 02]])</f>
        <v>0</v>
      </c>
      <c r="BU79" s="19">
        <f>Tabela4[[#This Row],[Camila Ceretta Segatto]]</f>
        <v>0</v>
      </c>
      <c r="BV79" s="19">
        <f>Tabela4[[#This Row],[Vagner Ribas Dos Santos]]</f>
        <v>0</v>
      </c>
      <c r="BW79" s="19">
        <f>Tabela4[[#This Row],[Claudio Alfredo Konrat]]</f>
        <v>0</v>
      </c>
      <c r="BX79" s="19">
        <f>Tabela4[[#This Row],[Paulo Cesar da Rosa (Residencial)]]</f>
        <v>0</v>
      </c>
      <c r="BY79" s="19">
        <f>Tabela4[[#This Row],[Paulo Cesar da Rosa (Comercial)]]</f>
        <v>0</v>
      </c>
      <c r="BZ79" s="19">
        <f>Tabela4[[#This Row],[Geselda Schirmer (Fabiano)]]</f>
        <v>0</v>
      </c>
    </row>
    <row r="80" spans="1:78" s="19" customFormat="1" x14ac:dyDescent="0.25">
      <c r="A80" s="17">
        <v>45474</v>
      </c>
      <c r="B80" s="19">
        <f>SUM(Tabela4[[#This Row],[Marlon Colovini - 01]:[Marlon Colovini - 02]])</f>
        <v>0</v>
      </c>
      <c r="C80" s="19">
        <f>Tabela4[[#This Row],[Mara Barichello]]</f>
        <v>0</v>
      </c>
      <c r="D80" s="19">
        <f>Tabela4[[#This Row],[Jandira Dutra]]</f>
        <v>0</v>
      </c>
      <c r="E80" s="19">
        <f>Tabela4[[#This Row],[Luiz Fernando Kruger]]</f>
        <v>0</v>
      </c>
      <c r="F80" s="19">
        <f>SUM(Tabela4[[#This Row],[Paulo Bohn - 01]:[Paulo Bohn - 04]])</f>
        <v>0</v>
      </c>
      <c r="G80" s="19">
        <f>Tabela4[[#This Row],[Analia (Clodoaldo Entre-Ijuis)]]</f>
        <v>0</v>
      </c>
      <c r="H80" s="19">
        <f>Tabela4[[#This Row],[Biroh]]</f>
        <v>0</v>
      </c>
      <c r="I80" s="19">
        <f>Tabela4[[#This Row],[Gelson Posser]]</f>
        <v>0</v>
      </c>
      <c r="J80" s="19">
        <f>Tabela4[[#This Row],[Supermercado Caryone]]</f>
        <v>0</v>
      </c>
      <c r="K80" s="19">
        <f>Tabela4[[#This Row],[Ernani Minetto]]</f>
        <v>0</v>
      </c>
      <c r="L80" s="19">
        <f>Tabela4[[#This Row],[Jair Moscon]]</f>
        <v>0</v>
      </c>
      <c r="M80" s="19">
        <f>SUM(Tabela4[[#This Row],[Fabio Milke - 01]:[Fabio Milke - 02]])</f>
        <v>0</v>
      </c>
      <c r="N80" s="19">
        <f>Tabela4[[#This Row],[Piaia]]</f>
        <v>0</v>
      </c>
      <c r="O80" s="19">
        <f>Tabela4[[#This Row],[Osmar Veronese]]</f>
        <v>0</v>
      </c>
      <c r="P80" s="19">
        <f>Tabela4[[#This Row],[ José Luiz Moraes]]</f>
        <v>0</v>
      </c>
      <c r="Q80" s="19">
        <f>Tabela4[[#This Row],[Supermercado Cripy]]</f>
        <v>0</v>
      </c>
      <c r="R80" s="19">
        <f>Tabela4[[#This Row],[Gláucio Lipski (Giruá)]]</f>
        <v>0</v>
      </c>
      <c r="S80" s="19">
        <f>Tabela4[[#This Row],[Contri]]</f>
        <v>0</v>
      </c>
      <c r="T80" s="19">
        <f>Tabela4[[#This Row],[Cleci Rubi]]</f>
        <v>0</v>
      </c>
      <c r="U80" s="19">
        <f>Tabela4[[#This Row],[Betine Rost]]</f>
        <v>0</v>
      </c>
      <c r="V80" s="19">
        <f>SUM(Tabela4[[#This Row],[Robinson Fetter - 01]:[Robinson Fetter - 03]])</f>
        <v>0</v>
      </c>
      <c r="W80" s="19">
        <f>Tabela4[[#This Row],[Fabio De Moura]]</f>
        <v>0</v>
      </c>
      <c r="X80" s="19">
        <f>Tabela4[[#This Row],[Rochele Santos Moraes]]</f>
        <v>0</v>
      </c>
      <c r="Y80" s="19">
        <f>Tabela4[[#This Row],[Auto Posto Kairã]]</f>
        <v>0</v>
      </c>
      <c r="Z80" s="19">
        <f>Tabela4[[#This Row],[Erno Schiefelbain]]</f>
        <v>0</v>
      </c>
      <c r="AA80" s="19">
        <f>Tabela4[[#This Row],[José Paulo Backes]]</f>
        <v>0</v>
      </c>
      <c r="AB80" s="19">
        <f>Tabela4[[#This Row],[Gelso Tofolo]]</f>
        <v>0</v>
      </c>
      <c r="AC80" s="19">
        <f>Tabela4[[#This Row],[Diamantino]]</f>
        <v>0</v>
      </c>
      <c r="AD80" s="19">
        <f>Tabela4[[#This Row],[Mercado Bueno]]</f>
        <v>0</v>
      </c>
      <c r="AE80" s="19">
        <f>Tabela4[[#This Row],[Daniela Donadel Massalai]]</f>
        <v>0</v>
      </c>
      <c r="AF80" s="19">
        <f>Tabela4[[#This Row],[Comercio De Moto Peças Irmãos Guarani Ltda]]</f>
        <v>0</v>
      </c>
      <c r="AG80" s="19">
        <f>Tabela4[[#This Row],[Mauricio Luis Lunardi]]</f>
        <v>0</v>
      </c>
      <c r="AH80" s="19">
        <f>Tabela4[[#This Row],[Rosa Maria Restle Radunz]]</f>
        <v>0</v>
      </c>
      <c r="AI80" s="19">
        <f>Tabela4[[#This Row],[Ivo Amaral De Oliveira]]</f>
        <v>0</v>
      </c>
      <c r="AJ80" s="19">
        <f>Tabela4[[#This Row],[Silvio Robert Lemos Avila]]</f>
        <v>0</v>
      </c>
      <c r="AK80" s="19">
        <f>Tabela4[[#This Row],[Eldo Rost]]</f>
        <v>0</v>
      </c>
      <c r="AL80" s="19">
        <f>SUM(Tabela4[[#This Row],[Padaria Avenida - 01]:[Padaria Avenida - 02]])</f>
        <v>0</v>
      </c>
      <c r="AM80" s="19">
        <f>Tabela4[[#This Row],[Cristiano Anshau]]</f>
        <v>0</v>
      </c>
      <c r="AN80" s="19">
        <f>Tabela4[[#This Row],[Luciana Claudete Meirelles Correa]]</f>
        <v>0</v>
      </c>
      <c r="AO80" s="19">
        <f>Tabela4[[#This Row],[Marcio Jose Siqueira]]</f>
        <v>0</v>
      </c>
      <c r="AP80" s="19">
        <f>Tabela4[[#This Row],[Marcos Rogerio Kessler]]</f>
        <v>0</v>
      </c>
      <c r="AQ80" s="19">
        <f>SUM(Tabela4[[#This Row],[AABB - 01]:[AABB - 02]])</f>
        <v>0</v>
      </c>
      <c r="AR80" s="19">
        <f>SUM(Tabela4[[#This Row],[Wanda Burkard - 01]:[Wanda Burkard - 02]])</f>
        <v>0</v>
      </c>
      <c r="AS80" s="19">
        <f>Tabela4[[#This Row],[Silvio Robert Lemos Avila Me]]</f>
        <v>0</v>
      </c>
      <c r="AT80" s="19">
        <f>Tabela4[[#This Row],[Carmelo]]</f>
        <v>0</v>
      </c>
      <c r="AU80" s="19">
        <f>Tabela4[[#This Row],[Antonio Dal Forno]]</f>
        <v>0</v>
      </c>
      <c r="AV80" s="19">
        <f>Tabela4[[#This Row],[Marisane Paulus]]</f>
        <v>0</v>
      </c>
      <c r="AW80" s="19">
        <f>Tabela4[[#This Row],[Segatto Ceretta Ltda]]</f>
        <v>0</v>
      </c>
      <c r="AX80" s="19">
        <f>SUM(Tabela4[[#This Row],[APAE - 01]:[APAE - 02]])</f>
        <v>0</v>
      </c>
      <c r="AY80" s="19">
        <f>Tabela4[[#This Row],[Cássio Burin]]</f>
        <v>0</v>
      </c>
      <c r="AZ80" s="19">
        <f>Tabela4[[#This Row],[Patrick Kristoschek Da Silva]]</f>
        <v>0</v>
      </c>
      <c r="BA80" s="19">
        <f>Tabela4[[#This Row],[Silvio Robert Ávila - (Valmir)]]</f>
        <v>0</v>
      </c>
      <c r="BB80" s="19">
        <f>Tabela4[[#This Row],[Zederson Jose Della Flora]]</f>
        <v>0</v>
      </c>
      <c r="BC80" s="19">
        <f>Tabela4[[#This Row],[Carlos Walmir Larsão Rolim]]</f>
        <v>0</v>
      </c>
      <c r="BD80" s="19">
        <f>Tabela4[[#This Row],[Danieli Missio]]</f>
        <v>0</v>
      </c>
      <c r="BE80" s="19">
        <f>Tabela4[[#This Row],[José Vasconcellos]]</f>
        <v>0</v>
      </c>
      <c r="BF80" s="19">
        <f>Tabela4[[#This Row],[Linho Lev Alimentos]]</f>
        <v>0</v>
      </c>
      <c r="BG80" s="19">
        <f>Tabela4[[#This Row],[Ernani Czapla]]</f>
        <v>0</v>
      </c>
      <c r="BH80" s="19">
        <f>Tabela4[[#This Row],[Valesca Da Luz]]</f>
        <v>0</v>
      </c>
      <c r="BI80" s="19">
        <f>Tabela4[[#This Row],[Olavo Mildner]]</f>
        <v>0</v>
      </c>
      <c r="BJ80" s="19">
        <f>Tabela4[[#This Row],[Dilnei Rohled]]</f>
        <v>0</v>
      </c>
      <c r="BK80" s="19">
        <f>Tabela4[[#This Row],[Shaiana Signorini]]</f>
        <v>0</v>
      </c>
      <c r="BL80" s="19">
        <f>Tabela4[[#This Row],[Fonse Atacado]]</f>
        <v>0</v>
      </c>
      <c r="BM80" s="19">
        <f>Tabela4[[#This Row],[Comercial de Alimentos]]</f>
        <v>0</v>
      </c>
      <c r="BN80" s="19">
        <f>Tabela4[[#This Row],[Ivone Kasburg Serralheria]]</f>
        <v>0</v>
      </c>
      <c r="BO80" s="19">
        <f>Tabela4[[#This Row],[Mercado Ceretta]]</f>
        <v>0</v>
      </c>
      <c r="BP80" s="19">
        <f>Tabela4[[#This Row],[Antonio Carlos Dos Santos Pereira]]</f>
        <v>0</v>
      </c>
      <c r="BQ80" s="19">
        <f>Tabela4[[#This Row],[Volnei Lemos Avila - Me]]</f>
        <v>0</v>
      </c>
      <c r="BR80" s="19">
        <f>Tabela4[[#This Row],[Silvana Meneghini]]</f>
        <v>0</v>
      </c>
      <c r="BS80" s="19">
        <f>Tabela4[[#This Row],[Eficaz Engenharia Ltda]]</f>
        <v>0</v>
      </c>
      <c r="BT80" s="19">
        <f>SUM(Tabela4[[#Headers],[Tania Regina Schmaltz - 01]:[Tania Regina Schmaltz - 02]])</f>
        <v>0</v>
      </c>
      <c r="BU80" s="19">
        <f>Tabela4[[#This Row],[Camila Ceretta Segatto]]</f>
        <v>0</v>
      </c>
      <c r="BV80" s="19">
        <f>Tabela4[[#This Row],[Vagner Ribas Dos Santos]]</f>
        <v>0</v>
      </c>
      <c r="BW80" s="19">
        <f>Tabela4[[#This Row],[Claudio Alfredo Konrat]]</f>
        <v>0</v>
      </c>
      <c r="BX80" s="19">
        <f>Tabela4[[#This Row],[Paulo Cesar da Rosa (Residencial)]]</f>
        <v>0</v>
      </c>
      <c r="BY80" s="19">
        <f>Tabela4[[#This Row],[Paulo Cesar da Rosa (Comercial)]]</f>
        <v>0</v>
      </c>
      <c r="BZ80" s="19">
        <f>Tabela4[[#This Row],[Geselda Schirmer (Fabiano)]]</f>
        <v>0</v>
      </c>
    </row>
    <row r="81" spans="1:78" s="19" customFormat="1" x14ac:dyDescent="0.25">
      <c r="A81" s="17">
        <v>45505</v>
      </c>
      <c r="B81" s="19">
        <f>SUM(Tabela4[[#This Row],[Marlon Colovini - 01]:[Marlon Colovini - 02]])</f>
        <v>0</v>
      </c>
      <c r="C81" s="19">
        <f>Tabela4[[#This Row],[Mara Barichello]]</f>
        <v>0</v>
      </c>
      <c r="D81" s="19">
        <f>Tabela4[[#This Row],[Jandira Dutra]]</f>
        <v>0</v>
      </c>
      <c r="E81" s="19">
        <f>Tabela4[[#This Row],[Luiz Fernando Kruger]]</f>
        <v>0</v>
      </c>
      <c r="F81" s="19">
        <f>SUM(Tabela4[[#This Row],[Paulo Bohn - 01]:[Paulo Bohn - 04]])</f>
        <v>0</v>
      </c>
      <c r="G81" s="19">
        <f>Tabela4[[#This Row],[Analia (Clodoaldo Entre-Ijuis)]]</f>
        <v>0</v>
      </c>
      <c r="H81" s="19">
        <f>Tabela4[[#This Row],[Biroh]]</f>
        <v>0</v>
      </c>
      <c r="I81" s="19">
        <f>Tabela4[[#This Row],[Gelson Posser]]</f>
        <v>0</v>
      </c>
      <c r="J81" s="19">
        <f>Tabela4[[#This Row],[Supermercado Caryone]]</f>
        <v>0</v>
      </c>
      <c r="K81" s="19">
        <f>Tabela4[[#This Row],[Ernani Minetto]]</f>
        <v>0</v>
      </c>
      <c r="L81" s="19">
        <f>Tabela4[[#This Row],[Jair Moscon]]</f>
        <v>0</v>
      </c>
      <c r="M81" s="19">
        <f>SUM(Tabela4[[#This Row],[Fabio Milke - 01]:[Fabio Milke - 02]])</f>
        <v>0</v>
      </c>
      <c r="N81" s="19">
        <f>Tabela4[[#This Row],[Piaia]]</f>
        <v>0</v>
      </c>
      <c r="O81" s="19">
        <f>Tabela4[[#This Row],[Osmar Veronese]]</f>
        <v>0</v>
      </c>
      <c r="P81" s="19">
        <f>Tabela4[[#This Row],[ José Luiz Moraes]]</f>
        <v>0</v>
      </c>
      <c r="Q81" s="19">
        <f>Tabela4[[#This Row],[Supermercado Cripy]]</f>
        <v>0</v>
      </c>
      <c r="R81" s="19">
        <f>Tabela4[[#This Row],[Gláucio Lipski (Giruá)]]</f>
        <v>0</v>
      </c>
      <c r="S81" s="19">
        <f>Tabela4[[#This Row],[Contri]]</f>
        <v>0</v>
      </c>
      <c r="T81" s="19">
        <f>Tabela4[[#This Row],[Cleci Rubi]]</f>
        <v>0</v>
      </c>
      <c r="U81" s="19">
        <f>Tabela4[[#This Row],[Betine Rost]]</f>
        <v>0</v>
      </c>
      <c r="V81" s="19">
        <f>SUM(Tabela4[[#This Row],[Robinson Fetter - 01]:[Robinson Fetter - 03]])</f>
        <v>0</v>
      </c>
      <c r="W81" s="19">
        <f>Tabela4[[#This Row],[Fabio De Moura]]</f>
        <v>0</v>
      </c>
      <c r="X81" s="19">
        <f>Tabela4[[#This Row],[Rochele Santos Moraes]]</f>
        <v>0</v>
      </c>
      <c r="Y81" s="19">
        <f>Tabela4[[#This Row],[Auto Posto Kairã]]</f>
        <v>0</v>
      </c>
      <c r="Z81" s="19">
        <f>Tabela4[[#This Row],[Erno Schiefelbain]]</f>
        <v>0</v>
      </c>
      <c r="AA81" s="19">
        <f>Tabela4[[#This Row],[José Paulo Backes]]</f>
        <v>0</v>
      </c>
      <c r="AB81" s="19">
        <f>Tabela4[[#This Row],[Gelso Tofolo]]</f>
        <v>0</v>
      </c>
      <c r="AC81" s="19">
        <f>Tabela4[[#This Row],[Diamantino]]</f>
        <v>0</v>
      </c>
      <c r="AD81" s="19">
        <f>Tabela4[[#This Row],[Mercado Bueno]]</f>
        <v>0</v>
      </c>
      <c r="AE81" s="19">
        <f>Tabela4[[#This Row],[Daniela Donadel Massalai]]</f>
        <v>0</v>
      </c>
      <c r="AF81" s="19">
        <f>Tabela4[[#This Row],[Comercio De Moto Peças Irmãos Guarani Ltda]]</f>
        <v>0</v>
      </c>
      <c r="AG81" s="19">
        <f>Tabela4[[#This Row],[Mauricio Luis Lunardi]]</f>
        <v>0</v>
      </c>
      <c r="AH81" s="19">
        <f>Tabela4[[#This Row],[Rosa Maria Restle Radunz]]</f>
        <v>0</v>
      </c>
      <c r="AI81" s="19">
        <f>Tabela4[[#This Row],[Ivo Amaral De Oliveira]]</f>
        <v>0</v>
      </c>
      <c r="AJ81" s="19">
        <f>Tabela4[[#This Row],[Silvio Robert Lemos Avila]]</f>
        <v>0</v>
      </c>
      <c r="AK81" s="19">
        <f>Tabela4[[#This Row],[Eldo Rost]]</f>
        <v>0</v>
      </c>
      <c r="AL81" s="19">
        <f>SUM(Tabela4[[#This Row],[Padaria Avenida - 01]:[Padaria Avenida - 02]])</f>
        <v>0</v>
      </c>
      <c r="AM81" s="19">
        <f>Tabela4[[#This Row],[Cristiano Anshau]]</f>
        <v>0</v>
      </c>
      <c r="AN81" s="19">
        <f>Tabela4[[#This Row],[Luciana Claudete Meirelles Correa]]</f>
        <v>0</v>
      </c>
      <c r="AO81" s="19">
        <f>Tabela4[[#This Row],[Marcio Jose Siqueira]]</f>
        <v>0</v>
      </c>
      <c r="AP81" s="19">
        <f>Tabela4[[#This Row],[Marcos Rogerio Kessler]]</f>
        <v>0</v>
      </c>
      <c r="AQ81" s="19">
        <f>SUM(Tabela4[[#This Row],[AABB - 01]:[AABB - 02]])</f>
        <v>0</v>
      </c>
      <c r="AR81" s="19">
        <f>SUM(Tabela4[[#This Row],[Wanda Burkard - 01]:[Wanda Burkard - 02]])</f>
        <v>0</v>
      </c>
      <c r="AS81" s="19">
        <f>Tabela4[[#This Row],[Silvio Robert Lemos Avila Me]]</f>
        <v>0</v>
      </c>
      <c r="AT81" s="19">
        <f>Tabela4[[#This Row],[Carmelo]]</f>
        <v>0</v>
      </c>
      <c r="AU81" s="19">
        <f>Tabela4[[#This Row],[Antonio Dal Forno]]</f>
        <v>0</v>
      </c>
      <c r="AV81" s="19">
        <f>Tabela4[[#This Row],[Marisane Paulus]]</f>
        <v>0</v>
      </c>
      <c r="AW81" s="19">
        <f>Tabela4[[#This Row],[Segatto Ceretta Ltda]]</f>
        <v>0</v>
      </c>
      <c r="AX81" s="19">
        <f>SUM(Tabela4[[#This Row],[APAE - 01]:[APAE - 02]])</f>
        <v>0</v>
      </c>
      <c r="AY81" s="19">
        <f>Tabela4[[#This Row],[Cássio Burin]]</f>
        <v>0</v>
      </c>
      <c r="AZ81" s="19">
        <f>Tabela4[[#This Row],[Patrick Kristoschek Da Silva]]</f>
        <v>0</v>
      </c>
      <c r="BA81" s="19">
        <f>Tabela4[[#This Row],[Silvio Robert Ávila - (Valmir)]]</f>
        <v>0</v>
      </c>
      <c r="BB81" s="19">
        <f>Tabela4[[#This Row],[Zederson Jose Della Flora]]</f>
        <v>0</v>
      </c>
      <c r="BC81" s="19">
        <f>Tabela4[[#This Row],[Carlos Walmir Larsão Rolim]]</f>
        <v>0</v>
      </c>
      <c r="BD81" s="19">
        <f>Tabela4[[#This Row],[Danieli Missio]]</f>
        <v>0</v>
      </c>
      <c r="BE81" s="19">
        <f>Tabela4[[#This Row],[José Vasconcellos]]</f>
        <v>0</v>
      </c>
      <c r="BF81" s="19">
        <f>Tabela4[[#This Row],[Linho Lev Alimentos]]</f>
        <v>0</v>
      </c>
      <c r="BG81" s="19">
        <f>Tabela4[[#This Row],[Ernani Czapla]]</f>
        <v>0</v>
      </c>
      <c r="BH81" s="19">
        <f>Tabela4[[#This Row],[Valesca Da Luz]]</f>
        <v>0</v>
      </c>
      <c r="BI81" s="19">
        <f>Tabela4[[#This Row],[Olavo Mildner]]</f>
        <v>0</v>
      </c>
      <c r="BJ81" s="19">
        <f>Tabela4[[#This Row],[Dilnei Rohled]]</f>
        <v>0</v>
      </c>
      <c r="BK81" s="19">
        <f>Tabela4[[#This Row],[Shaiana Signorini]]</f>
        <v>0</v>
      </c>
      <c r="BL81" s="19">
        <f>Tabela4[[#This Row],[Fonse Atacado]]</f>
        <v>0</v>
      </c>
      <c r="BM81" s="19">
        <f>Tabela4[[#This Row],[Comercial de Alimentos]]</f>
        <v>0</v>
      </c>
      <c r="BN81" s="19">
        <f>Tabela4[[#This Row],[Ivone Kasburg Serralheria]]</f>
        <v>0</v>
      </c>
      <c r="BO81" s="19">
        <f>Tabela4[[#This Row],[Mercado Ceretta]]</f>
        <v>0</v>
      </c>
      <c r="BP81" s="19">
        <f>Tabela4[[#This Row],[Antonio Carlos Dos Santos Pereira]]</f>
        <v>0</v>
      </c>
      <c r="BQ81" s="19">
        <f>Tabela4[[#This Row],[Volnei Lemos Avila - Me]]</f>
        <v>0</v>
      </c>
      <c r="BR81" s="19">
        <f>Tabela4[[#This Row],[Silvana Meneghini]]</f>
        <v>0</v>
      </c>
      <c r="BS81" s="19">
        <f>Tabela4[[#This Row],[Eficaz Engenharia Ltda]]</f>
        <v>0</v>
      </c>
      <c r="BT81" s="19">
        <f>SUM(Tabela4[[#Headers],[Tania Regina Schmaltz - 01]:[Tania Regina Schmaltz - 02]])</f>
        <v>0</v>
      </c>
      <c r="BU81" s="19">
        <f>Tabela4[[#This Row],[Camila Ceretta Segatto]]</f>
        <v>0</v>
      </c>
      <c r="BV81" s="19">
        <f>Tabela4[[#This Row],[Vagner Ribas Dos Santos]]</f>
        <v>0</v>
      </c>
      <c r="BW81" s="19">
        <f>Tabela4[[#This Row],[Claudio Alfredo Konrat]]</f>
        <v>0</v>
      </c>
      <c r="BX81" s="19">
        <f>Tabela4[[#This Row],[Paulo Cesar da Rosa (Residencial)]]</f>
        <v>0</v>
      </c>
      <c r="BY81" s="19">
        <f>Tabela4[[#This Row],[Paulo Cesar da Rosa (Comercial)]]</f>
        <v>0</v>
      </c>
      <c r="BZ81" s="19">
        <f>Tabela4[[#This Row],[Geselda Schirmer (Fabiano)]]</f>
        <v>0</v>
      </c>
    </row>
    <row r="82" spans="1:78" s="19" customFormat="1" x14ac:dyDescent="0.25">
      <c r="A82" s="17">
        <v>45536</v>
      </c>
      <c r="B82" s="19">
        <f>SUM(Tabela4[[#This Row],[Marlon Colovini - 01]:[Marlon Colovini - 02]])</f>
        <v>0</v>
      </c>
      <c r="C82" s="19">
        <f>Tabela4[[#This Row],[Mara Barichello]]</f>
        <v>0</v>
      </c>
      <c r="D82" s="19">
        <f>Tabela4[[#This Row],[Jandira Dutra]]</f>
        <v>0</v>
      </c>
      <c r="E82" s="19">
        <f>Tabela4[[#This Row],[Luiz Fernando Kruger]]</f>
        <v>0</v>
      </c>
      <c r="F82" s="19">
        <f>SUM(Tabela4[[#This Row],[Paulo Bohn - 01]:[Paulo Bohn - 04]])</f>
        <v>0</v>
      </c>
      <c r="G82" s="19">
        <f>Tabela4[[#This Row],[Analia (Clodoaldo Entre-Ijuis)]]</f>
        <v>0</v>
      </c>
      <c r="H82" s="19">
        <f>Tabela4[[#This Row],[Biroh]]</f>
        <v>0</v>
      </c>
      <c r="I82" s="19">
        <f>Tabela4[[#This Row],[Gelson Posser]]</f>
        <v>0</v>
      </c>
      <c r="J82" s="19">
        <f>Tabela4[[#This Row],[Supermercado Caryone]]</f>
        <v>0</v>
      </c>
      <c r="K82" s="19">
        <f>Tabela4[[#This Row],[Ernani Minetto]]</f>
        <v>0</v>
      </c>
      <c r="L82" s="19">
        <f>Tabela4[[#This Row],[Jair Moscon]]</f>
        <v>0</v>
      </c>
      <c r="M82" s="19">
        <f>SUM(Tabela4[[#This Row],[Fabio Milke - 01]:[Fabio Milke - 02]])</f>
        <v>0</v>
      </c>
      <c r="N82" s="19">
        <f>Tabela4[[#This Row],[Piaia]]</f>
        <v>0</v>
      </c>
      <c r="O82" s="19">
        <f>Tabela4[[#This Row],[Osmar Veronese]]</f>
        <v>0</v>
      </c>
      <c r="P82" s="19">
        <f>Tabela4[[#This Row],[ José Luiz Moraes]]</f>
        <v>0</v>
      </c>
      <c r="Q82" s="19">
        <f>Tabela4[[#This Row],[Supermercado Cripy]]</f>
        <v>0</v>
      </c>
      <c r="R82" s="19">
        <f>Tabela4[[#This Row],[Gláucio Lipski (Giruá)]]</f>
        <v>0</v>
      </c>
      <c r="S82" s="19">
        <f>Tabela4[[#This Row],[Contri]]</f>
        <v>0</v>
      </c>
      <c r="T82" s="19">
        <f>Tabela4[[#This Row],[Cleci Rubi]]</f>
        <v>0</v>
      </c>
      <c r="U82" s="19">
        <f>Tabela4[[#This Row],[Betine Rost]]</f>
        <v>0</v>
      </c>
      <c r="V82" s="19">
        <f>SUM(Tabela4[[#This Row],[Robinson Fetter - 01]:[Robinson Fetter - 03]])</f>
        <v>0</v>
      </c>
      <c r="W82" s="19">
        <f>Tabela4[[#This Row],[Fabio De Moura]]</f>
        <v>0</v>
      </c>
      <c r="X82" s="19">
        <f>Tabela4[[#This Row],[Rochele Santos Moraes]]</f>
        <v>0</v>
      </c>
      <c r="Y82" s="19">
        <f>Tabela4[[#This Row],[Auto Posto Kairã]]</f>
        <v>0</v>
      </c>
      <c r="Z82" s="19">
        <f>Tabela4[[#This Row],[Erno Schiefelbain]]</f>
        <v>0</v>
      </c>
      <c r="AA82" s="19">
        <f>Tabela4[[#This Row],[José Paulo Backes]]</f>
        <v>0</v>
      </c>
      <c r="AB82" s="19">
        <f>Tabela4[[#This Row],[Gelso Tofolo]]</f>
        <v>0</v>
      </c>
      <c r="AC82" s="19">
        <f>Tabela4[[#This Row],[Diamantino]]</f>
        <v>0</v>
      </c>
      <c r="AD82" s="19">
        <f>Tabela4[[#This Row],[Mercado Bueno]]</f>
        <v>0</v>
      </c>
      <c r="AE82" s="19">
        <f>Tabela4[[#This Row],[Daniela Donadel Massalai]]</f>
        <v>0</v>
      </c>
      <c r="AF82" s="19">
        <f>Tabela4[[#This Row],[Comercio De Moto Peças Irmãos Guarani Ltda]]</f>
        <v>0</v>
      </c>
      <c r="AG82" s="19">
        <f>Tabela4[[#This Row],[Mauricio Luis Lunardi]]</f>
        <v>0</v>
      </c>
      <c r="AH82" s="19">
        <f>Tabela4[[#This Row],[Rosa Maria Restle Radunz]]</f>
        <v>0</v>
      </c>
      <c r="AI82" s="19">
        <f>Tabela4[[#This Row],[Ivo Amaral De Oliveira]]</f>
        <v>0</v>
      </c>
      <c r="AJ82" s="19">
        <f>Tabela4[[#This Row],[Silvio Robert Lemos Avila]]</f>
        <v>0</v>
      </c>
      <c r="AK82" s="19">
        <f>Tabela4[[#This Row],[Eldo Rost]]</f>
        <v>0</v>
      </c>
      <c r="AL82" s="19">
        <f>SUM(Tabela4[[#This Row],[Padaria Avenida - 01]:[Padaria Avenida - 02]])</f>
        <v>0</v>
      </c>
      <c r="AM82" s="19">
        <f>Tabela4[[#This Row],[Cristiano Anshau]]</f>
        <v>0</v>
      </c>
      <c r="AN82" s="19">
        <f>Tabela4[[#This Row],[Luciana Claudete Meirelles Correa]]</f>
        <v>0</v>
      </c>
      <c r="AO82" s="19">
        <f>Tabela4[[#This Row],[Marcio Jose Siqueira]]</f>
        <v>0</v>
      </c>
      <c r="AP82" s="19">
        <f>Tabela4[[#This Row],[Marcos Rogerio Kessler]]</f>
        <v>0</v>
      </c>
      <c r="AQ82" s="19">
        <f>SUM(Tabela4[[#This Row],[AABB - 01]:[AABB - 02]])</f>
        <v>0</v>
      </c>
      <c r="AR82" s="19">
        <f>SUM(Tabela4[[#This Row],[Wanda Burkard - 01]:[Wanda Burkard - 02]])</f>
        <v>0</v>
      </c>
      <c r="AS82" s="19">
        <f>Tabela4[[#This Row],[Silvio Robert Lemos Avila Me]]</f>
        <v>0</v>
      </c>
      <c r="AT82" s="19">
        <f>Tabela4[[#This Row],[Carmelo]]</f>
        <v>0</v>
      </c>
      <c r="AU82" s="19">
        <f>Tabela4[[#This Row],[Antonio Dal Forno]]</f>
        <v>0</v>
      </c>
      <c r="AV82" s="19">
        <f>Tabela4[[#This Row],[Marisane Paulus]]</f>
        <v>0</v>
      </c>
      <c r="AW82" s="19">
        <f>Tabela4[[#This Row],[Segatto Ceretta Ltda]]</f>
        <v>0</v>
      </c>
      <c r="AX82" s="19">
        <f>SUM(Tabela4[[#This Row],[APAE - 01]:[APAE - 02]])</f>
        <v>0</v>
      </c>
      <c r="AY82" s="19">
        <f>Tabela4[[#This Row],[Cássio Burin]]</f>
        <v>0</v>
      </c>
      <c r="AZ82" s="19">
        <f>Tabela4[[#This Row],[Patrick Kristoschek Da Silva]]</f>
        <v>0</v>
      </c>
      <c r="BA82" s="19">
        <f>Tabela4[[#This Row],[Silvio Robert Ávila - (Valmir)]]</f>
        <v>0</v>
      </c>
      <c r="BB82" s="19">
        <f>Tabela4[[#This Row],[Zederson Jose Della Flora]]</f>
        <v>0</v>
      </c>
      <c r="BC82" s="19">
        <f>Tabela4[[#This Row],[Carlos Walmir Larsão Rolim]]</f>
        <v>0</v>
      </c>
      <c r="BD82" s="19">
        <f>Tabela4[[#This Row],[Danieli Missio]]</f>
        <v>0</v>
      </c>
      <c r="BE82" s="19">
        <f>Tabela4[[#This Row],[José Vasconcellos]]</f>
        <v>0</v>
      </c>
      <c r="BF82" s="19">
        <f>Tabela4[[#This Row],[Linho Lev Alimentos]]</f>
        <v>0</v>
      </c>
      <c r="BG82" s="19">
        <f>Tabela4[[#This Row],[Ernani Czapla]]</f>
        <v>0</v>
      </c>
      <c r="BH82" s="19">
        <f>Tabela4[[#This Row],[Valesca Da Luz]]</f>
        <v>0</v>
      </c>
      <c r="BI82" s="19">
        <f>Tabela4[[#This Row],[Olavo Mildner]]</f>
        <v>0</v>
      </c>
      <c r="BJ82" s="19">
        <f>Tabela4[[#This Row],[Dilnei Rohled]]</f>
        <v>0</v>
      </c>
      <c r="BK82" s="19">
        <f>Tabela4[[#This Row],[Shaiana Signorini]]</f>
        <v>0</v>
      </c>
      <c r="BL82" s="19">
        <f>Tabela4[[#This Row],[Fonse Atacado]]</f>
        <v>0</v>
      </c>
      <c r="BM82" s="19">
        <f>Tabela4[[#This Row],[Comercial de Alimentos]]</f>
        <v>0</v>
      </c>
      <c r="BN82" s="19">
        <f>Tabela4[[#This Row],[Ivone Kasburg Serralheria]]</f>
        <v>0</v>
      </c>
      <c r="BO82" s="19">
        <f>Tabela4[[#This Row],[Mercado Ceretta]]</f>
        <v>0</v>
      </c>
      <c r="BP82" s="19">
        <f>Tabela4[[#This Row],[Antonio Carlos Dos Santos Pereira]]</f>
        <v>0</v>
      </c>
      <c r="BQ82" s="19">
        <f>Tabela4[[#This Row],[Volnei Lemos Avila - Me]]</f>
        <v>0</v>
      </c>
      <c r="BR82" s="19">
        <f>Tabela4[[#This Row],[Silvana Meneghini]]</f>
        <v>0</v>
      </c>
      <c r="BS82" s="19">
        <f>Tabela4[[#This Row],[Eficaz Engenharia Ltda]]</f>
        <v>0</v>
      </c>
      <c r="BT82" s="19">
        <f>SUM(Tabela4[[#Headers],[Tania Regina Schmaltz - 01]:[Tania Regina Schmaltz - 02]])</f>
        <v>0</v>
      </c>
      <c r="BU82" s="19">
        <f>Tabela4[[#This Row],[Camila Ceretta Segatto]]</f>
        <v>0</v>
      </c>
      <c r="BV82" s="19">
        <f>Tabela4[[#This Row],[Vagner Ribas Dos Santos]]</f>
        <v>0</v>
      </c>
      <c r="BW82" s="19">
        <f>Tabela4[[#This Row],[Claudio Alfredo Konrat]]</f>
        <v>0</v>
      </c>
      <c r="BX82" s="19">
        <f>Tabela4[[#This Row],[Paulo Cesar da Rosa (Residencial)]]</f>
        <v>0</v>
      </c>
      <c r="BY82" s="19">
        <f>Tabela4[[#This Row],[Paulo Cesar da Rosa (Comercial)]]</f>
        <v>0</v>
      </c>
      <c r="BZ82" s="19">
        <f>Tabela4[[#This Row],[Geselda Schirmer (Fabiano)]]</f>
        <v>0</v>
      </c>
    </row>
    <row r="83" spans="1:78" s="19" customFormat="1" x14ac:dyDescent="0.25">
      <c r="A83" s="17">
        <v>45566</v>
      </c>
      <c r="B83" s="19">
        <f>SUM(Tabela4[[#This Row],[Marlon Colovini - 01]:[Marlon Colovini - 02]])</f>
        <v>0</v>
      </c>
      <c r="C83" s="19">
        <f>Tabela4[[#This Row],[Mara Barichello]]</f>
        <v>0</v>
      </c>
      <c r="D83" s="19">
        <f>Tabela4[[#This Row],[Jandira Dutra]]</f>
        <v>0</v>
      </c>
      <c r="E83" s="19">
        <f>Tabela4[[#This Row],[Luiz Fernando Kruger]]</f>
        <v>0</v>
      </c>
      <c r="F83" s="19">
        <f>SUM(Tabela4[[#This Row],[Paulo Bohn - 01]:[Paulo Bohn - 04]])</f>
        <v>0</v>
      </c>
      <c r="G83" s="19">
        <f>Tabela4[[#This Row],[Analia (Clodoaldo Entre-Ijuis)]]</f>
        <v>0</v>
      </c>
      <c r="H83" s="19">
        <f>Tabela4[[#This Row],[Biroh]]</f>
        <v>0</v>
      </c>
      <c r="I83" s="19">
        <f>Tabela4[[#This Row],[Gelson Posser]]</f>
        <v>0</v>
      </c>
      <c r="J83" s="19">
        <f>Tabela4[[#This Row],[Supermercado Caryone]]</f>
        <v>0</v>
      </c>
      <c r="K83" s="19">
        <f>Tabela4[[#This Row],[Ernani Minetto]]</f>
        <v>0</v>
      </c>
      <c r="L83" s="19">
        <f>Tabela4[[#This Row],[Jair Moscon]]</f>
        <v>0</v>
      </c>
      <c r="M83" s="19">
        <f>SUM(Tabela4[[#This Row],[Fabio Milke - 01]:[Fabio Milke - 02]])</f>
        <v>0</v>
      </c>
      <c r="N83" s="19">
        <f>Tabela4[[#This Row],[Piaia]]</f>
        <v>0</v>
      </c>
      <c r="O83" s="19">
        <f>Tabela4[[#This Row],[Osmar Veronese]]</f>
        <v>0</v>
      </c>
      <c r="P83" s="19">
        <f>Tabela4[[#This Row],[ José Luiz Moraes]]</f>
        <v>0</v>
      </c>
      <c r="Q83" s="19">
        <f>Tabela4[[#This Row],[Supermercado Cripy]]</f>
        <v>0</v>
      </c>
      <c r="R83" s="19">
        <f>Tabela4[[#This Row],[Gláucio Lipski (Giruá)]]</f>
        <v>0</v>
      </c>
      <c r="S83" s="19">
        <f>Tabela4[[#This Row],[Contri]]</f>
        <v>0</v>
      </c>
      <c r="T83" s="19">
        <f>Tabela4[[#This Row],[Cleci Rubi]]</f>
        <v>0</v>
      </c>
      <c r="U83" s="19">
        <f>Tabela4[[#This Row],[Betine Rost]]</f>
        <v>0</v>
      </c>
      <c r="V83" s="19">
        <f>SUM(Tabela4[[#This Row],[Robinson Fetter - 01]:[Robinson Fetter - 03]])</f>
        <v>0</v>
      </c>
      <c r="W83" s="19">
        <f>Tabela4[[#This Row],[Fabio De Moura]]</f>
        <v>0</v>
      </c>
      <c r="X83" s="19">
        <f>Tabela4[[#This Row],[Rochele Santos Moraes]]</f>
        <v>0</v>
      </c>
      <c r="Y83" s="19">
        <f>Tabela4[[#This Row],[Auto Posto Kairã]]</f>
        <v>0</v>
      </c>
      <c r="Z83" s="19">
        <f>Tabela4[[#This Row],[Erno Schiefelbain]]</f>
        <v>0</v>
      </c>
      <c r="AA83" s="19">
        <f>Tabela4[[#This Row],[José Paulo Backes]]</f>
        <v>0</v>
      </c>
      <c r="AB83" s="19">
        <f>Tabela4[[#This Row],[Gelso Tofolo]]</f>
        <v>0</v>
      </c>
      <c r="AC83" s="19">
        <f>Tabela4[[#This Row],[Diamantino]]</f>
        <v>0</v>
      </c>
      <c r="AD83" s="19">
        <f>Tabela4[[#This Row],[Mercado Bueno]]</f>
        <v>0</v>
      </c>
      <c r="AE83" s="19">
        <f>Tabela4[[#This Row],[Daniela Donadel Massalai]]</f>
        <v>0</v>
      </c>
      <c r="AF83" s="19">
        <f>Tabela4[[#This Row],[Comercio De Moto Peças Irmãos Guarani Ltda]]</f>
        <v>0</v>
      </c>
      <c r="AG83" s="19">
        <f>Tabela4[[#This Row],[Mauricio Luis Lunardi]]</f>
        <v>0</v>
      </c>
      <c r="AH83" s="19">
        <f>Tabela4[[#This Row],[Rosa Maria Restle Radunz]]</f>
        <v>0</v>
      </c>
      <c r="AI83" s="19">
        <f>Tabela4[[#This Row],[Ivo Amaral De Oliveira]]</f>
        <v>0</v>
      </c>
      <c r="AJ83" s="19">
        <f>Tabela4[[#This Row],[Silvio Robert Lemos Avila]]</f>
        <v>0</v>
      </c>
      <c r="AK83" s="19">
        <f>Tabela4[[#This Row],[Eldo Rost]]</f>
        <v>0</v>
      </c>
      <c r="AL83" s="19">
        <f>SUM(Tabela4[[#This Row],[Padaria Avenida - 01]:[Padaria Avenida - 02]])</f>
        <v>0</v>
      </c>
      <c r="AM83" s="19">
        <f>Tabela4[[#This Row],[Cristiano Anshau]]</f>
        <v>0</v>
      </c>
      <c r="AN83" s="19">
        <f>Tabela4[[#This Row],[Luciana Claudete Meirelles Correa]]</f>
        <v>0</v>
      </c>
      <c r="AO83" s="19">
        <f>Tabela4[[#This Row],[Marcio Jose Siqueira]]</f>
        <v>0</v>
      </c>
      <c r="AP83" s="19">
        <f>Tabela4[[#This Row],[Marcos Rogerio Kessler]]</f>
        <v>0</v>
      </c>
      <c r="AQ83" s="19">
        <f>SUM(Tabela4[[#This Row],[AABB - 01]:[AABB - 02]])</f>
        <v>0</v>
      </c>
      <c r="AR83" s="19">
        <f>SUM(Tabela4[[#This Row],[Wanda Burkard - 01]:[Wanda Burkard - 02]])</f>
        <v>0</v>
      </c>
      <c r="AS83" s="19">
        <f>Tabela4[[#This Row],[Silvio Robert Lemos Avila Me]]</f>
        <v>0</v>
      </c>
      <c r="AT83" s="19">
        <f>Tabela4[[#This Row],[Carmelo]]</f>
        <v>0</v>
      </c>
      <c r="AU83" s="19">
        <f>Tabela4[[#This Row],[Antonio Dal Forno]]</f>
        <v>0</v>
      </c>
      <c r="AV83" s="19">
        <f>Tabela4[[#This Row],[Marisane Paulus]]</f>
        <v>0</v>
      </c>
      <c r="AW83" s="19">
        <f>Tabela4[[#This Row],[Segatto Ceretta Ltda]]</f>
        <v>0</v>
      </c>
      <c r="AX83" s="19">
        <f>SUM(Tabela4[[#This Row],[APAE - 01]:[APAE - 02]])</f>
        <v>0</v>
      </c>
      <c r="AY83" s="19">
        <f>Tabela4[[#This Row],[Cássio Burin]]</f>
        <v>0</v>
      </c>
      <c r="AZ83" s="19">
        <f>Tabela4[[#This Row],[Patrick Kristoschek Da Silva]]</f>
        <v>0</v>
      </c>
      <c r="BA83" s="19">
        <f>Tabela4[[#This Row],[Silvio Robert Ávila - (Valmir)]]</f>
        <v>0</v>
      </c>
      <c r="BB83" s="19">
        <f>Tabela4[[#This Row],[Zederson Jose Della Flora]]</f>
        <v>0</v>
      </c>
      <c r="BC83" s="19">
        <f>Tabela4[[#This Row],[Carlos Walmir Larsão Rolim]]</f>
        <v>0</v>
      </c>
      <c r="BD83" s="19">
        <f>Tabela4[[#This Row],[Danieli Missio]]</f>
        <v>0</v>
      </c>
      <c r="BE83" s="19">
        <f>Tabela4[[#This Row],[José Vasconcellos]]</f>
        <v>0</v>
      </c>
      <c r="BF83" s="19">
        <f>Tabela4[[#This Row],[Linho Lev Alimentos]]</f>
        <v>0</v>
      </c>
      <c r="BG83" s="19">
        <f>Tabela4[[#This Row],[Ernani Czapla]]</f>
        <v>0</v>
      </c>
      <c r="BH83" s="19">
        <f>Tabela4[[#This Row],[Valesca Da Luz]]</f>
        <v>0</v>
      </c>
      <c r="BI83" s="19">
        <f>Tabela4[[#This Row],[Olavo Mildner]]</f>
        <v>0</v>
      </c>
      <c r="BJ83" s="19">
        <f>Tabela4[[#This Row],[Dilnei Rohled]]</f>
        <v>0</v>
      </c>
      <c r="BK83" s="19">
        <f>Tabela4[[#This Row],[Shaiana Signorini]]</f>
        <v>0</v>
      </c>
      <c r="BL83" s="19">
        <f>Tabela4[[#This Row],[Fonse Atacado]]</f>
        <v>0</v>
      </c>
      <c r="BM83" s="19">
        <f>Tabela4[[#This Row],[Comercial de Alimentos]]</f>
        <v>0</v>
      </c>
      <c r="BN83" s="19">
        <f>Tabela4[[#This Row],[Ivone Kasburg Serralheria]]</f>
        <v>0</v>
      </c>
      <c r="BO83" s="19">
        <f>Tabela4[[#This Row],[Mercado Ceretta]]</f>
        <v>0</v>
      </c>
      <c r="BP83" s="19">
        <f>Tabela4[[#This Row],[Antonio Carlos Dos Santos Pereira]]</f>
        <v>0</v>
      </c>
      <c r="BQ83" s="19">
        <f>Tabela4[[#This Row],[Volnei Lemos Avila - Me]]</f>
        <v>0</v>
      </c>
      <c r="BR83" s="19">
        <f>Tabela4[[#This Row],[Silvana Meneghini]]</f>
        <v>0</v>
      </c>
      <c r="BS83" s="19">
        <f>Tabela4[[#This Row],[Eficaz Engenharia Ltda]]</f>
        <v>0</v>
      </c>
      <c r="BT83" s="19">
        <f>SUM(Tabela4[[#Headers],[Tania Regina Schmaltz - 01]:[Tania Regina Schmaltz - 02]])</f>
        <v>0</v>
      </c>
      <c r="BU83" s="19">
        <f>Tabela4[[#This Row],[Camila Ceretta Segatto]]</f>
        <v>0</v>
      </c>
      <c r="BV83" s="19">
        <f>Tabela4[[#This Row],[Vagner Ribas Dos Santos]]</f>
        <v>0</v>
      </c>
      <c r="BW83" s="19">
        <f>Tabela4[[#This Row],[Claudio Alfredo Konrat]]</f>
        <v>0</v>
      </c>
      <c r="BX83" s="19">
        <f>Tabela4[[#This Row],[Paulo Cesar da Rosa (Residencial)]]</f>
        <v>0</v>
      </c>
      <c r="BY83" s="19">
        <f>Tabela4[[#This Row],[Paulo Cesar da Rosa (Comercial)]]</f>
        <v>0</v>
      </c>
      <c r="BZ83" s="19">
        <f>Tabela4[[#This Row],[Geselda Schirmer (Fabiano)]]</f>
        <v>0</v>
      </c>
    </row>
    <row r="84" spans="1:78" s="19" customFormat="1" x14ac:dyDescent="0.25">
      <c r="A84" s="17">
        <v>45597</v>
      </c>
      <c r="B84" s="19">
        <f>SUM(Tabela4[[#This Row],[Marlon Colovini - 01]:[Marlon Colovini - 02]])</f>
        <v>0</v>
      </c>
      <c r="C84" s="19">
        <f>Tabela4[[#This Row],[Mara Barichello]]</f>
        <v>0</v>
      </c>
      <c r="D84" s="19">
        <f>Tabela4[[#This Row],[Jandira Dutra]]</f>
        <v>0</v>
      </c>
      <c r="E84" s="19">
        <f>Tabela4[[#This Row],[Luiz Fernando Kruger]]</f>
        <v>0</v>
      </c>
      <c r="F84" s="19">
        <f>SUM(Tabela4[[#This Row],[Paulo Bohn - 01]:[Paulo Bohn - 04]])</f>
        <v>0</v>
      </c>
      <c r="G84" s="19">
        <f>Tabela4[[#This Row],[Analia (Clodoaldo Entre-Ijuis)]]</f>
        <v>0</v>
      </c>
      <c r="H84" s="19">
        <f>Tabela4[[#This Row],[Biroh]]</f>
        <v>0</v>
      </c>
      <c r="I84" s="19">
        <f>Tabela4[[#This Row],[Gelson Posser]]</f>
        <v>0</v>
      </c>
      <c r="J84" s="19">
        <f>Tabela4[[#This Row],[Supermercado Caryone]]</f>
        <v>0</v>
      </c>
      <c r="K84" s="19">
        <f>Tabela4[[#This Row],[Ernani Minetto]]</f>
        <v>0</v>
      </c>
      <c r="L84" s="19">
        <f>Tabela4[[#This Row],[Jair Moscon]]</f>
        <v>0</v>
      </c>
      <c r="M84" s="19">
        <f>SUM(Tabela4[[#This Row],[Fabio Milke - 01]:[Fabio Milke - 02]])</f>
        <v>0</v>
      </c>
      <c r="N84" s="19">
        <f>Tabela4[[#This Row],[Piaia]]</f>
        <v>0</v>
      </c>
      <c r="O84" s="19">
        <f>Tabela4[[#This Row],[Osmar Veronese]]</f>
        <v>0</v>
      </c>
      <c r="P84" s="19">
        <f>Tabela4[[#This Row],[ José Luiz Moraes]]</f>
        <v>0</v>
      </c>
      <c r="Q84" s="19">
        <f>Tabela4[[#This Row],[Supermercado Cripy]]</f>
        <v>0</v>
      </c>
      <c r="R84" s="19">
        <f>Tabela4[[#This Row],[Gláucio Lipski (Giruá)]]</f>
        <v>0</v>
      </c>
      <c r="S84" s="19">
        <f>Tabela4[[#This Row],[Contri]]</f>
        <v>0</v>
      </c>
      <c r="T84" s="19">
        <f>Tabela4[[#This Row],[Cleci Rubi]]</f>
        <v>0</v>
      </c>
      <c r="U84" s="19">
        <f>Tabela4[[#This Row],[Betine Rost]]</f>
        <v>0</v>
      </c>
      <c r="V84" s="19">
        <f>SUM(Tabela4[[#This Row],[Robinson Fetter - 01]:[Robinson Fetter - 03]])</f>
        <v>0</v>
      </c>
      <c r="W84" s="19">
        <f>Tabela4[[#This Row],[Fabio De Moura]]</f>
        <v>0</v>
      </c>
      <c r="X84" s="19">
        <f>Tabela4[[#This Row],[Rochele Santos Moraes]]</f>
        <v>0</v>
      </c>
      <c r="Y84" s="19">
        <f>Tabela4[[#This Row],[Auto Posto Kairã]]</f>
        <v>0</v>
      </c>
      <c r="Z84" s="19">
        <f>Tabela4[[#This Row],[Erno Schiefelbain]]</f>
        <v>0</v>
      </c>
      <c r="AA84" s="19">
        <f>Tabela4[[#This Row],[José Paulo Backes]]</f>
        <v>0</v>
      </c>
      <c r="AB84" s="19">
        <f>Tabela4[[#This Row],[Gelso Tofolo]]</f>
        <v>0</v>
      </c>
      <c r="AC84" s="19">
        <f>Tabela4[[#This Row],[Diamantino]]</f>
        <v>0</v>
      </c>
      <c r="AD84" s="19">
        <f>Tabela4[[#This Row],[Mercado Bueno]]</f>
        <v>0</v>
      </c>
      <c r="AE84" s="19">
        <f>Tabela4[[#This Row],[Daniela Donadel Massalai]]</f>
        <v>0</v>
      </c>
      <c r="AF84" s="19">
        <f>Tabela4[[#This Row],[Comercio De Moto Peças Irmãos Guarani Ltda]]</f>
        <v>0</v>
      </c>
      <c r="AG84" s="19">
        <f>Tabela4[[#This Row],[Mauricio Luis Lunardi]]</f>
        <v>0</v>
      </c>
      <c r="AH84" s="19">
        <f>Tabela4[[#This Row],[Rosa Maria Restle Radunz]]</f>
        <v>0</v>
      </c>
      <c r="AI84" s="19">
        <f>Tabela4[[#This Row],[Ivo Amaral De Oliveira]]</f>
        <v>0</v>
      </c>
      <c r="AJ84" s="19">
        <f>Tabela4[[#This Row],[Silvio Robert Lemos Avila]]</f>
        <v>0</v>
      </c>
      <c r="AK84" s="19">
        <f>Tabela4[[#This Row],[Eldo Rost]]</f>
        <v>0</v>
      </c>
      <c r="AL84" s="19">
        <f>SUM(Tabela4[[#This Row],[Padaria Avenida - 01]:[Padaria Avenida - 02]])</f>
        <v>0</v>
      </c>
      <c r="AM84" s="19">
        <f>Tabela4[[#This Row],[Cristiano Anshau]]</f>
        <v>0</v>
      </c>
      <c r="AN84" s="19">
        <f>Tabela4[[#This Row],[Luciana Claudete Meirelles Correa]]</f>
        <v>0</v>
      </c>
      <c r="AO84" s="19">
        <f>Tabela4[[#This Row],[Marcio Jose Siqueira]]</f>
        <v>0</v>
      </c>
      <c r="AP84" s="19">
        <f>Tabela4[[#This Row],[Marcos Rogerio Kessler]]</f>
        <v>0</v>
      </c>
      <c r="AQ84" s="19">
        <f>SUM(Tabela4[[#This Row],[AABB - 01]:[AABB - 02]])</f>
        <v>0</v>
      </c>
      <c r="AR84" s="19">
        <f>SUM(Tabela4[[#This Row],[Wanda Burkard - 01]:[Wanda Burkard - 02]])</f>
        <v>0</v>
      </c>
      <c r="AS84" s="19">
        <f>Tabela4[[#This Row],[Silvio Robert Lemos Avila Me]]</f>
        <v>0</v>
      </c>
      <c r="AT84" s="19">
        <f>Tabela4[[#This Row],[Carmelo]]</f>
        <v>0</v>
      </c>
      <c r="AU84" s="19">
        <f>Tabela4[[#This Row],[Antonio Dal Forno]]</f>
        <v>0</v>
      </c>
      <c r="AV84" s="19">
        <f>Tabela4[[#This Row],[Marisane Paulus]]</f>
        <v>0</v>
      </c>
      <c r="AW84" s="19">
        <f>Tabela4[[#This Row],[Segatto Ceretta Ltda]]</f>
        <v>0</v>
      </c>
      <c r="AX84" s="19">
        <f>SUM(Tabela4[[#This Row],[APAE - 01]:[APAE - 02]])</f>
        <v>0</v>
      </c>
      <c r="AY84" s="19">
        <f>Tabela4[[#This Row],[Cássio Burin]]</f>
        <v>0</v>
      </c>
      <c r="AZ84" s="19">
        <f>Tabela4[[#This Row],[Patrick Kristoschek Da Silva]]</f>
        <v>0</v>
      </c>
      <c r="BA84" s="19">
        <f>Tabela4[[#This Row],[Silvio Robert Ávila - (Valmir)]]</f>
        <v>0</v>
      </c>
      <c r="BB84" s="19">
        <f>Tabela4[[#This Row],[Zederson Jose Della Flora]]</f>
        <v>0</v>
      </c>
      <c r="BC84" s="19">
        <f>Tabela4[[#This Row],[Carlos Walmir Larsão Rolim]]</f>
        <v>0</v>
      </c>
      <c r="BD84" s="19">
        <f>Tabela4[[#This Row],[Danieli Missio]]</f>
        <v>0</v>
      </c>
      <c r="BE84" s="19">
        <f>Tabela4[[#This Row],[José Vasconcellos]]</f>
        <v>0</v>
      </c>
      <c r="BF84" s="19">
        <f>Tabela4[[#This Row],[Linho Lev Alimentos]]</f>
        <v>0</v>
      </c>
      <c r="BG84" s="19">
        <f>Tabela4[[#This Row],[Ernani Czapla]]</f>
        <v>0</v>
      </c>
      <c r="BH84" s="19">
        <f>Tabela4[[#This Row],[Valesca Da Luz]]</f>
        <v>0</v>
      </c>
      <c r="BI84" s="19">
        <f>Tabela4[[#This Row],[Olavo Mildner]]</f>
        <v>0</v>
      </c>
      <c r="BJ84" s="19">
        <f>Tabela4[[#This Row],[Dilnei Rohled]]</f>
        <v>0</v>
      </c>
      <c r="BK84" s="19">
        <f>Tabela4[[#This Row],[Shaiana Signorini]]</f>
        <v>0</v>
      </c>
      <c r="BL84" s="19">
        <f>Tabela4[[#This Row],[Fonse Atacado]]</f>
        <v>0</v>
      </c>
      <c r="BM84" s="19">
        <f>Tabela4[[#This Row],[Comercial de Alimentos]]</f>
        <v>0</v>
      </c>
      <c r="BN84" s="19">
        <f>Tabela4[[#This Row],[Ivone Kasburg Serralheria]]</f>
        <v>0</v>
      </c>
      <c r="BO84" s="19">
        <f>Tabela4[[#This Row],[Mercado Ceretta]]</f>
        <v>0</v>
      </c>
      <c r="BP84" s="19">
        <f>Tabela4[[#This Row],[Antonio Carlos Dos Santos Pereira]]</f>
        <v>0</v>
      </c>
      <c r="BQ84" s="19">
        <f>Tabela4[[#This Row],[Volnei Lemos Avila - Me]]</f>
        <v>0</v>
      </c>
      <c r="BR84" s="19">
        <f>Tabela4[[#This Row],[Silvana Meneghini]]</f>
        <v>0</v>
      </c>
      <c r="BS84" s="19">
        <f>Tabela4[[#This Row],[Eficaz Engenharia Ltda]]</f>
        <v>0</v>
      </c>
      <c r="BT84" s="19">
        <f>SUM(Tabela4[[#Headers],[Tania Regina Schmaltz - 01]:[Tania Regina Schmaltz - 02]])</f>
        <v>0</v>
      </c>
      <c r="BU84" s="19">
        <f>Tabela4[[#This Row],[Camila Ceretta Segatto]]</f>
        <v>0</v>
      </c>
      <c r="BV84" s="19">
        <f>Tabela4[[#This Row],[Vagner Ribas Dos Santos]]</f>
        <v>0</v>
      </c>
      <c r="BW84" s="19">
        <f>Tabela4[[#This Row],[Claudio Alfredo Konrat]]</f>
        <v>0</v>
      </c>
      <c r="BX84" s="19">
        <f>Tabela4[[#This Row],[Paulo Cesar da Rosa (Residencial)]]</f>
        <v>0</v>
      </c>
      <c r="BY84" s="19">
        <f>Tabela4[[#This Row],[Paulo Cesar da Rosa (Comercial)]]</f>
        <v>0</v>
      </c>
      <c r="BZ84" s="19">
        <f>Tabela4[[#This Row],[Geselda Schirmer (Fabiano)]]</f>
        <v>0</v>
      </c>
    </row>
    <row r="85" spans="1:78" s="19" customFormat="1" x14ac:dyDescent="0.25">
      <c r="A85" s="17">
        <v>45627</v>
      </c>
      <c r="B85" s="19">
        <f>SUM(Tabela4[[#This Row],[Marlon Colovini - 01]:[Marlon Colovini - 02]])</f>
        <v>0</v>
      </c>
      <c r="C85" s="19">
        <f>Tabela4[[#This Row],[Mara Barichello]]</f>
        <v>0</v>
      </c>
      <c r="D85" s="19">
        <f>Tabela4[[#This Row],[Jandira Dutra]]</f>
        <v>0</v>
      </c>
      <c r="E85" s="19">
        <f>Tabela4[[#This Row],[Luiz Fernando Kruger]]</f>
        <v>0</v>
      </c>
      <c r="F85" s="19">
        <f>SUM(Tabela4[[#This Row],[Paulo Bohn - 01]:[Paulo Bohn - 04]])</f>
        <v>0</v>
      </c>
      <c r="G85" s="19">
        <f>Tabela4[[#This Row],[Analia (Clodoaldo Entre-Ijuis)]]</f>
        <v>0</v>
      </c>
      <c r="H85" s="19">
        <f>Tabela4[[#This Row],[Biroh]]</f>
        <v>0</v>
      </c>
      <c r="I85" s="19">
        <f>Tabela4[[#This Row],[Gelson Posser]]</f>
        <v>0</v>
      </c>
      <c r="J85" s="19">
        <f>Tabela4[[#This Row],[Supermercado Caryone]]</f>
        <v>0</v>
      </c>
      <c r="K85" s="19">
        <f>Tabela4[[#This Row],[Ernani Minetto]]</f>
        <v>0</v>
      </c>
      <c r="L85" s="19">
        <f>Tabela4[[#This Row],[Jair Moscon]]</f>
        <v>0</v>
      </c>
      <c r="M85" s="19">
        <f>SUM(Tabela4[[#This Row],[Fabio Milke - 01]:[Fabio Milke - 02]])</f>
        <v>0</v>
      </c>
      <c r="N85" s="19">
        <f>Tabela4[[#This Row],[Piaia]]</f>
        <v>0</v>
      </c>
      <c r="O85" s="19">
        <f>Tabela4[[#This Row],[Osmar Veronese]]</f>
        <v>0</v>
      </c>
      <c r="P85" s="19">
        <f>Tabela4[[#This Row],[ José Luiz Moraes]]</f>
        <v>0</v>
      </c>
      <c r="Q85" s="19">
        <f>Tabela4[[#This Row],[Supermercado Cripy]]</f>
        <v>0</v>
      </c>
      <c r="R85" s="19">
        <f>Tabela4[[#This Row],[Gláucio Lipski (Giruá)]]</f>
        <v>0</v>
      </c>
      <c r="S85" s="19">
        <f>Tabela4[[#This Row],[Contri]]</f>
        <v>0</v>
      </c>
      <c r="T85" s="19">
        <f>Tabela4[[#This Row],[Cleci Rubi]]</f>
        <v>0</v>
      </c>
      <c r="U85" s="19">
        <f>Tabela4[[#This Row],[Betine Rost]]</f>
        <v>0</v>
      </c>
      <c r="V85" s="19">
        <f>SUM(Tabela4[[#This Row],[Robinson Fetter - 01]:[Robinson Fetter - 03]])</f>
        <v>0</v>
      </c>
      <c r="W85" s="19">
        <f>Tabela4[[#This Row],[Fabio De Moura]]</f>
        <v>0</v>
      </c>
      <c r="X85" s="19">
        <f>Tabela4[[#This Row],[Rochele Santos Moraes]]</f>
        <v>0</v>
      </c>
      <c r="Y85" s="19">
        <f>Tabela4[[#This Row],[Auto Posto Kairã]]</f>
        <v>0</v>
      </c>
      <c r="Z85" s="19">
        <f>Tabela4[[#This Row],[Erno Schiefelbain]]</f>
        <v>0</v>
      </c>
      <c r="AA85" s="19">
        <f>Tabela4[[#This Row],[José Paulo Backes]]</f>
        <v>0</v>
      </c>
      <c r="AB85" s="19">
        <f>Tabela4[[#This Row],[Gelso Tofolo]]</f>
        <v>0</v>
      </c>
      <c r="AC85" s="19">
        <f>Tabela4[[#This Row],[Diamantino]]</f>
        <v>0</v>
      </c>
      <c r="AD85" s="19">
        <f>Tabela4[[#This Row],[Mercado Bueno]]</f>
        <v>0</v>
      </c>
      <c r="AE85" s="19">
        <f>Tabela4[[#This Row],[Daniela Donadel Massalai]]</f>
        <v>0</v>
      </c>
      <c r="AF85" s="19">
        <f>Tabela4[[#This Row],[Comercio De Moto Peças Irmãos Guarani Ltda]]</f>
        <v>0</v>
      </c>
      <c r="AG85" s="19">
        <f>Tabela4[[#This Row],[Mauricio Luis Lunardi]]</f>
        <v>0</v>
      </c>
      <c r="AH85" s="19">
        <f>Tabela4[[#This Row],[Rosa Maria Restle Radunz]]</f>
        <v>0</v>
      </c>
      <c r="AI85" s="19">
        <f>Tabela4[[#This Row],[Ivo Amaral De Oliveira]]</f>
        <v>0</v>
      </c>
      <c r="AJ85" s="19">
        <f>Tabela4[[#This Row],[Silvio Robert Lemos Avila]]</f>
        <v>0</v>
      </c>
      <c r="AK85" s="19">
        <f>Tabela4[[#This Row],[Eldo Rost]]</f>
        <v>0</v>
      </c>
      <c r="AL85" s="19">
        <f>SUM(Tabela4[[#This Row],[Padaria Avenida - 01]:[Padaria Avenida - 02]])</f>
        <v>0</v>
      </c>
      <c r="AM85" s="19">
        <f>Tabela4[[#This Row],[Cristiano Anshau]]</f>
        <v>0</v>
      </c>
      <c r="AN85" s="19">
        <f>Tabela4[[#This Row],[Luciana Claudete Meirelles Correa]]</f>
        <v>0</v>
      </c>
      <c r="AO85" s="19">
        <f>Tabela4[[#This Row],[Marcio Jose Siqueira]]</f>
        <v>0</v>
      </c>
      <c r="AP85" s="19">
        <f>Tabela4[[#This Row],[Marcos Rogerio Kessler]]</f>
        <v>0</v>
      </c>
      <c r="AQ85" s="19">
        <f>SUM(Tabela4[[#This Row],[AABB - 01]:[AABB - 02]])</f>
        <v>0</v>
      </c>
      <c r="AR85" s="19">
        <f>SUM(Tabela4[[#This Row],[Wanda Burkard - 01]:[Wanda Burkard - 02]])</f>
        <v>0</v>
      </c>
      <c r="AS85" s="19">
        <f>Tabela4[[#This Row],[Silvio Robert Lemos Avila Me]]</f>
        <v>0</v>
      </c>
      <c r="AT85" s="19">
        <f>Tabela4[[#This Row],[Carmelo]]</f>
        <v>0</v>
      </c>
      <c r="AU85" s="19">
        <f>Tabela4[[#This Row],[Antonio Dal Forno]]</f>
        <v>0</v>
      </c>
      <c r="AV85" s="19">
        <f>Tabela4[[#This Row],[Marisane Paulus]]</f>
        <v>0</v>
      </c>
      <c r="AW85" s="19">
        <f>Tabela4[[#This Row],[Segatto Ceretta Ltda]]</f>
        <v>0</v>
      </c>
      <c r="AX85" s="19">
        <f>SUM(Tabela4[[#This Row],[APAE - 01]:[APAE - 02]])</f>
        <v>0</v>
      </c>
      <c r="AY85" s="19">
        <f>Tabela4[[#This Row],[Cássio Burin]]</f>
        <v>0</v>
      </c>
      <c r="AZ85" s="19">
        <f>Tabela4[[#This Row],[Patrick Kristoschek Da Silva]]</f>
        <v>0</v>
      </c>
      <c r="BA85" s="19">
        <f>Tabela4[[#This Row],[Silvio Robert Ávila - (Valmir)]]</f>
        <v>0</v>
      </c>
      <c r="BB85" s="19">
        <f>Tabela4[[#This Row],[Zederson Jose Della Flora]]</f>
        <v>0</v>
      </c>
      <c r="BC85" s="19">
        <f>Tabela4[[#This Row],[Carlos Walmir Larsão Rolim]]</f>
        <v>0</v>
      </c>
      <c r="BD85" s="19">
        <f>Tabela4[[#This Row],[Danieli Missio]]</f>
        <v>0</v>
      </c>
      <c r="BE85" s="19">
        <f>Tabela4[[#This Row],[José Vasconcellos]]</f>
        <v>0</v>
      </c>
      <c r="BF85" s="19">
        <f>Tabela4[[#This Row],[Linho Lev Alimentos]]</f>
        <v>0</v>
      </c>
      <c r="BG85" s="19">
        <f>Tabela4[[#This Row],[Ernani Czapla]]</f>
        <v>0</v>
      </c>
      <c r="BH85" s="19">
        <f>Tabela4[[#This Row],[Valesca Da Luz]]</f>
        <v>0</v>
      </c>
      <c r="BI85" s="19">
        <f>Tabela4[[#This Row],[Olavo Mildner]]</f>
        <v>0</v>
      </c>
      <c r="BJ85" s="19">
        <f>Tabela4[[#This Row],[Dilnei Rohled]]</f>
        <v>0</v>
      </c>
      <c r="BK85" s="19">
        <f>Tabela4[[#This Row],[Shaiana Signorini]]</f>
        <v>0</v>
      </c>
      <c r="BL85" s="19">
        <f>Tabela4[[#This Row],[Fonse Atacado]]</f>
        <v>0</v>
      </c>
      <c r="BM85" s="19">
        <f>Tabela4[[#This Row],[Comercial de Alimentos]]</f>
        <v>0</v>
      </c>
      <c r="BN85" s="19">
        <f>Tabela4[[#This Row],[Ivone Kasburg Serralheria]]</f>
        <v>0</v>
      </c>
      <c r="BO85" s="19">
        <f>Tabela4[[#This Row],[Mercado Ceretta]]</f>
        <v>0</v>
      </c>
      <c r="BP85" s="19">
        <f>Tabela4[[#This Row],[Antonio Carlos Dos Santos Pereira]]</f>
        <v>0</v>
      </c>
      <c r="BQ85" s="19">
        <f>Tabela4[[#This Row],[Volnei Lemos Avila - Me]]</f>
        <v>0</v>
      </c>
      <c r="BR85" s="19">
        <f>Tabela4[[#This Row],[Silvana Meneghini]]</f>
        <v>0</v>
      </c>
      <c r="BS85" s="19">
        <f>Tabela4[[#This Row],[Eficaz Engenharia Ltda]]</f>
        <v>0</v>
      </c>
      <c r="BT85" s="19">
        <f>SUM(Tabela4[[#Headers],[Tania Regina Schmaltz - 01]:[Tania Regina Schmaltz - 02]])</f>
        <v>0</v>
      </c>
      <c r="BU85" s="19">
        <f>Tabela4[[#This Row],[Camila Ceretta Segatto]]</f>
        <v>0</v>
      </c>
      <c r="BV85" s="19">
        <f>Tabela4[[#This Row],[Vagner Ribas Dos Santos]]</f>
        <v>0</v>
      </c>
      <c r="BW85" s="19">
        <f>Tabela4[[#This Row],[Claudio Alfredo Konrat]]</f>
        <v>0</v>
      </c>
      <c r="BX85" s="19">
        <f>Tabela4[[#This Row],[Paulo Cesar da Rosa (Residencial)]]</f>
        <v>0</v>
      </c>
      <c r="BY85" s="19">
        <f>Tabela4[[#This Row],[Paulo Cesar da Rosa (Comercial)]]</f>
        <v>0</v>
      </c>
      <c r="BZ85" s="19">
        <f>Tabela4[[#This Row],[Geselda Schirmer (Fabiano)]]</f>
        <v>0</v>
      </c>
    </row>
    <row r="86" spans="1:78" s="19" customFormat="1" x14ac:dyDescent="0.25">
      <c r="A86" s="17">
        <v>45658</v>
      </c>
      <c r="B86" s="19">
        <f>SUM(Tabela4[[#This Row],[Marlon Colovini - 01]:[Marlon Colovini - 02]])</f>
        <v>0</v>
      </c>
      <c r="C86" s="19">
        <f>Tabela4[[#This Row],[Mara Barichello]]</f>
        <v>0</v>
      </c>
      <c r="D86" s="19">
        <f>Tabela4[[#This Row],[Jandira Dutra]]</f>
        <v>0</v>
      </c>
      <c r="E86" s="19">
        <f>Tabela4[[#This Row],[Luiz Fernando Kruger]]</f>
        <v>0</v>
      </c>
      <c r="F86" s="19">
        <f>SUM(Tabela4[[#This Row],[Paulo Bohn - 01]:[Paulo Bohn - 04]])</f>
        <v>0</v>
      </c>
      <c r="G86" s="19">
        <f>Tabela4[[#This Row],[Analia (Clodoaldo Entre-Ijuis)]]</f>
        <v>0</v>
      </c>
      <c r="H86" s="19">
        <f>Tabela4[[#This Row],[Biroh]]</f>
        <v>0</v>
      </c>
      <c r="I86" s="19">
        <f>Tabela4[[#This Row],[Gelson Posser]]</f>
        <v>0</v>
      </c>
      <c r="J86" s="19">
        <f>Tabela4[[#This Row],[Supermercado Caryone]]</f>
        <v>0</v>
      </c>
      <c r="K86" s="19">
        <f>Tabela4[[#This Row],[Ernani Minetto]]</f>
        <v>0</v>
      </c>
      <c r="L86" s="19">
        <f>Tabela4[[#This Row],[Jair Moscon]]</f>
        <v>0</v>
      </c>
      <c r="M86" s="19">
        <f>SUM(Tabela4[[#This Row],[Fabio Milke - 01]:[Fabio Milke - 02]])</f>
        <v>0</v>
      </c>
      <c r="N86" s="19">
        <f>Tabela4[[#This Row],[Piaia]]</f>
        <v>0</v>
      </c>
      <c r="O86" s="19">
        <f>Tabela4[[#This Row],[Osmar Veronese]]</f>
        <v>0</v>
      </c>
      <c r="P86" s="19">
        <f>Tabela4[[#This Row],[ José Luiz Moraes]]</f>
        <v>0</v>
      </c>
      <c r="Q86" s="19">
        <f>Tabela4[[#This Row],[Supermercado Cripy]]</f>
        <v>0</v>
      </c>
      <c r="R86" s="19">
        <f>Tabela4[[#This Row],[Gláucio Lipski (Giruá)]]</f>
        <v>0</v>
      </c>
      <c r="S86" s="19">
        <f>Tabela4[[#This Row],[Contri]]</f>
        <v>0</v>
      </c>
      <c r="T86" s="19">
        <f>Tabela4[[#This Row],[Cleci Rubi]]</f>
        <v>0</v>
      </c>
      <c r="U86" s="19">
        <f>Tabela4[[#This Row],[Betine Rost]]</f>
        <v>0</v>
      </c>
      <c r="V86" s="19">
        <f>SUM(Tabela4[[#This Row],[Robinson Fetter - 01]:[Robinson Fetter - 03]])</f>
        <v>0</v>
      </c>
      <c r="W86" s="19">
        <f>Tabela4[[#This Row],[Fabio De Moura]]</f>
        <v>0</v>
      </c>
      <c r="X86" s="19">
        <f>Tabela4[[#This Row],[Rochele Santos Moraes]]</f>
        <v>0</v>
      </c>
      <c r="Y86" s="19">
        <f>Tabela4[[#This Row],[Auto Posto Kairã]]</f>
        <v>0</v>
      </c>
      <c r="Z86" s="19">
        <f>Tabela4[[#This Row],[Erno Schiefelbain]]</f>
        <v>0</v>
      </c>
      <c r="AA86" s="19">
        <f>Tabela4[[#This Row],[José Paulo Backes]]</f>
        <v>0</v>
      </c>
      <c r="AB86" s="19">
        <f>Tabela4[[#This Row],[Gelso Tofolo]]</f>
        <v>0</v>
      </c>
      <c r="AC86" s="19">
        <f>Tabela4[[#This Row],[Diamantino]]</f>
        <v>0</v>
      </c>
      <c r="AD86" s="19">
        <f>Tabela4[[#This Row],[Mercado Bueno]]</f>
        <v>0</v>
      </c>
      <c r="AE86" s="19">
        <f>Tabela4[[#This Row],[Daniela Donadel Massalai]]</f>
        <v>0</v>
      </c>
      <c r="AF86" s="19">
        <f>Tabela4[[#This Row],[Comercio De Moto Peças Irmãos Guarani Ltda]]</f>
        <v>0</v>
      </c>
      <c r="AG86" s="19">
        <f>Tabela4[[#This Row],[Mauricio Luis Lunardi]]</f>
        <v>0</v>
      </c>
      <c r="AH86" s="19">
        <f>Tabela4[[#This Row],[Rosa Maria Restle Radunz]]</f>
        <v>0</v>
      </c>
      <c r="AI86" s="19">
        <f>Tabela4[[#This Row],[Ivo Amaral De Oliveira]]</f>
        <v>0</v>
      </c>
      <c r="AJ86" s="19">
        <f>Tabela4[[#This Row],[Silvio Robert Lemos Avila]]</f>
        <v>0</v>
      </c>
      <c r="AK86" s="19">
        <f>Tabela4[[#This Row],[Eldo Rost]]</f>
        <v>0</v>
      </c>
      <c r="AL86" s="19">
        <f>SUM(Tabela4[[#This Row],[Padaria Avenida - 01]:[Padaria Avenida - 02]])</f>
        <v>0</v>
      </c>
      <c r="AM86" s="19">
        <f>Tabela4[[#This Row],[Cristiano Anshau]]</f>
        <v>0</v>
      </c>
      <c r="AN86" s="19">
        <f>Tabela4[[#This Row],[Luciana Claudete Meirelles Correa]]</f>
        <v>0</v>
      </c>
      <c r="AO86" s="19">
        <f>Tabela4[[#This Row],[Marcio Jose Siqueira]]</f>
        <v>0</v>
      </c>
      <c r="AP86" s="19">
        <f>Tabela4[[#This Row],[Marcos Rogerio Kessler]]</f>
        <v>0</v>
      </c>
      <c r="AQ86" s="19">
        <f>SUM(Tabela4[[#This Row],[AABB - 01]:[AABB - 02]])</f>
        <v>0</v>
      </c>
      <c r="AR86" s="19">
        <f>SUM(Tabela4[[#This Row],[Wanda Burkard - 01]:[Wanda Burkard - 02]])</f>
        <v>0</v>
      </c>
      <c r="AS86" s="19">
        <f>Tabela4[[#This Row],[Silvio Robert Lemos Avila Me]]</f>
        <v>0</v>
      </c>
      <c r="AT86" s="19">
        <f>Tabela4[[#This Row],[Carmelo]]</f>
        <v>0</v>
      </c>
      <c r="AU86" s="19">
        <f>Tabela4[[#This Row],[Antonio Dal Forno]]</f>
        <v>0</v>
      </c>
      <c r="AV86" s="19">
        <f>Tabela4[[#This Row],[Marisane Paulus]]</f>
        <v>0</v>
      </c>
      <c r="AW86" s="19">
        <f>Tabela4[[#This Row],[Segatto Ceretta Ltda]]</f>
        <v>0</v>
      </c>
      <c r="AX86" s="19">
        <f>SUM(Tabela4[[#This Row],[APAE - 01]:[APAE - 02]])</f>
        <v>0</v>
      </c>
      <c r="AY86" s="19">
        <f>Tabela4[[#This Row],[Cássio Burin]]</f>
        <v>0</v>
      </c>
      <c r="AZ86" s="19">
        <f>Tabela4[[#This Row],[Patrick Kristoschek Da Silva]]</f>
        <v>0</v>
      </c>
      <c r="BA86" s="19">
        <f>Tabela4[[#This Row],[Silvio Robert Ávila - (Valmir)]]</f>
        <v>0</v>
      </c>
      <c r="BB86" s="19">
        <f>Tabela4[[#This Row],[Zederson Jose Della Flora]]</f>
        <v>0</v>
      </c>
      <c r="BC86" s="19">
        <f>Tabela4[[#This Row],[Carlos Walmir Larsão Rolim]]</f>
        <v>0</v>
      </c>
      <c r="BD86" s="19">
        <f>Tabela4[[#This Row],[Danieli Missio]]</f>
        <v>0</v>
      </c>
      <c r="BE86" s="19">
        <f>Tabela4[[#This Row],[José Vasconcellos]]</f>
        <v>0</v>
      </c>
      <c r="BF86" s="19">
        <f>Tabela4[[#This Row],[Linho Lev Alimentos]]</f>
        <v>0</v>
      </c>
      <c r="BG86" s="19">
        <f>Tabela4[[#This Row],[Ernani Czapla]]</f>
        <v>0</v>
      </c>
      <c r="BH86" s="19">
        <f>Tabela4[[#This Row],[Valesca Da Luz]]</f>
        <v>0</v>
      </c>
      <c r="BI86" s="19">
        <f>Tabela4[[#This Row],[Olavo Mildner]]</f>
        <v>0</v>
      </c>
      <c r="BJ86" s="19">
        <f>Tabela4[[#This Row],[Dilnei Rohled]]</f>
        <v>0</v>
      </c>
      <c r="BK86" s="19">
        <f>Tabela4[[#This Row],[Shaiana Signorini]]</f>
        <v>0</v>
      </c>
      <c r="BL86" s="19">
        <f>Tabela4[[#This Row],[Fonse Atacado]]</f>
        <v>0</v>
      </c>
      <c r="BM86" s="19">
        <f>Tabela4[[#This Row],[Comercial de Alimentos]]</f>
        <v>0</v>
      </c>
      <c r="BN86" s="19">
        <f>Tabela4[[#This Row],[Ivone Kasburg Serralheria]]</f>
        <v>0</v>
      </c>
      <c r="BO86" s="19">
        <f>Tabela4[[#This Row],[Mercado Ceretta]]</f>
        <v>0</v>
      </c>
      <c r="BP86" s="19">
        <f>Tabela4[[#This Row],[Antonio Carlos Dos Santos Pereira]]</f>
        <v>0</v>
      </c>
      <c r="BQ86" s="19">
        <f>Tabela4[[#This Row],[Volnei Lemos Avila - Me]]</f>
        <v>0</v>
      </c>
      <c r="BR86" s="19">
        <f>Tabela4[[#This Row],[Silvana Meneghini]]</f>
        <v>0</v>
      </c>
      <c r="BS86" s="19">
        <f>Tabela4[[#This Row],[Eficaz Engenharia Ltda]]</f>
        <v>0</v>
      </c>
      <c r="BT86" s="19">
        <f>SUM(Tabela4[[#Headers],[Tania Regina Schmaltz - 01]:[Tania Regina Schmaltz - 02]])</f>
        <v>0</v>
      </c>
      <c r="BU86" s="19">
        <f>Tabela4[[#This Row],[Camila Ceretta Segatto]]</f>
        <v>0</v>
      </c>
      <c r="BV86" s="19">
        <f>Tabela4[[#This Row],[Vagner Ribas Dos Santos]]</f>
        <v>0</v>
      </c>
      <c r="BW86" s="19">
        <f>Tabela4[[#This Row],[Claudio Alfredo Konrat]]</f>
        <v>0</v>
      </c>
      <c r="BX86" s="19">
        <f>Tabela4[[#This Row],[Paulo Cesar da Rosa (Residencial)]]</f>
        <v>0</v>
      </c>
      <c r="BY86" s="19">
        <f>Tabela4[[#This Row],[Paulo Cesar da Rosa (Comercial)]]</f>
        <v>0</v>
      </c>
      <c r="BZ86" s="19">
        <f>Tabela4[[#This Row],[Geselda Schirmer (Fabiano)]]</f>
        <v>0</v>
      </c>
    </row>
    <row r="87" spans="1:78" s="19" customFormat="1" x14ac:dyDescent="0.25">
      <c r="A87" s="17">
        <v>45689</v>
      </c>
      <c r="B87" s="19">
        <f>SUM(Tabela4[[#This Row],[Marlon Colovini - 01]:[Marlon Colovini - 02]])</f>
        <v>0</v>
      </c>
      <c r="C87" s="19">
        <f>Tabela4[[#This Row],[Mara Barichello]]</f>
        <v>0</v>
      </c>
      <c r="D87" s="19">
        <f>Tabela4[[#This Row],[Jandira Dutra]]</f>
        <v>0</v>
      </c>
      <c r="E87" s="19">
        <f>Tabela4[[#This Row],[Luiz Fernando Kruger]]</f>
        <v>0</v>
      </c>
      <c r="F87" s="19">
        <f>SUM(Tabela4[[#This Row],[Paulo Bohn - 01]:[Paulo Bohn - 04]])</f>
        <v>0</v>
      </c>
      <c r="G87" s="19">
        <f>Tabela4[[#This Row],[Analia (Clodoaldo Entre-Ijuis)]]</f>
        <v>0</v>
      </c>
      <c r="H87" s="19">
        <f>Tabela4[[#This Row],[Biroh]]</f>
        <v>0</v>
      </c>
      <c r="I87" s="19">
        <f>Tabela4[[#This Row],[Gelson Posser]]</f>
        <v>0</v>
      </c>
      <c r="J87" s="19">
        <f>Tabela4[[#This Row],[Supermercado Caryone]]</f>
        <v>0</v>
      </c>
      <c r="K87" s="19">
        <f>Tabela4[[#This Row],[Ernani Minetto]]</f>
        <v>0</v>
      </c>
      <c r="L87" s="19">
        <f>Tabela4[[#This Row],[Jair Moscon]]</f>
        <v>0</v>
      </c>
      <c r="M87" s="19">
        <f>SUM(Tabela4[[#This Row],[Fabio Milke - 01]:[Fabio Milke - 02]])</f>
        <v>0</v>
      </c>
      <c r="N87" s="19">
        <f>Tabela4[[#This Row],[Piaia]]</f>
        <v>0</v>
      </c>
      <c r="O87" s="19">
        <f>Tabela4[[#This Row],[Osmar Veronese]]</f>
        <v>0</v>
      </c>
      <c r="P87" s="19">
        <f>Tabela4[[#This Row],[ José Luiz Moraes]]</f>
        <v>0</v>
      </c>
      <c r="Q87" s="19">
        <f>Tabela4[[#This Row],[Supermercado Cripy]]</f>
        <v>0</v>
      </c>
      <c r="R87" s="19">
        <f>Tabela4[[#This Row],[Gláucio Lipski (Giruá)]]</f>
        <v>0</v>
      </c>
      <c r="S87" s="19">
        <f>Tabela4[[#This Row],[Contri]]</f>
        <v>0</v>
      </c>
      <c r="T87" s="19">
        <f>Tabela4[[#This Row],[Cleci Rubi]]</f>
        <v>0</v>
      </c>
      <c r="U87" s="19">
        <f>Tabela4[[#This Row],[Betine Rost]]</f>
        <v>0</v>
      </c>
      <c r="V87" s="19">
        <f>SUM(Tabela4[[#This Row],[Robinson Fetter - 01]:[Robinson Fetter - 03]])</f>
        <v>0</v>
      </c>
      <c r="W87" s="19">
        <f>Tabela4[[#This Row],[Fabio De Moura]]</f>
        <v>0</v>
      </c>
      <c r="X87" s="19">
        <f>Tabela4[[#This Row],[Rochele Santos Moraes]]</f>
        <v>0</v>
      </c>
      <c r="Y87" s="19">
        <f>Tabela4[[#This Row],[Auto Posto Kairã]]</f>
        <v>0</v>
      </c>
      <c r="Z87" s="19">
        <f>Tabela4[[#This Row],[Erno Schiefelbain]]</f>
        <v>0</v>
      </c>
      <c r="AA87" s="19">
        <f>Tabela4[[#This Row],[José Paulo Backes]]</f>
        <v>0</v>
      </c>
      <c r="AB87" s="19">
        <f>Tabela4[[#This Row],[Gelso Tofolo]]</f>
        <v>0</v>
      </c>
      <c r="AC87" s="19">
        <f>Tabela4[[#This Row],[Diamantino]]</f>
        <v>0</v>
      </c>
      <c r="AD87" s="19">
        <f>Tabela4[[#This Row],[Mercado Bueno]]</f>
        <v>0</v>
      </c>
      <c r="AE87" s="19">
        <f>Tabela4[[#This Row],[Daniela Donadel Massalai]]</f>
        <v>0</v>
      </c>
      <c r="AF87" s="19">
        <f>Tabela4[[#This Row],[Comercio De Moto Peças Irmãos Guarani Ltda]]</f>
        <v>0</v>
      </c>
      <c r="AG87" s="19">
        <f>Tabela4[[#This Row],[Mauricio Luis Lunardi]]</f>
        <v>0</v>
      </c>
      <c r="AH87" s="19">
        <f>Tabela4[[#This Row],[Rosa Maria Restle Radunz]]</f>
        <v>0</v>
      </c>
      <c r="AI87" s="19">
        <f>Tabela4[[#This Row],[Ivo Amaral De Oliveira]]</f>
        <v>0</v>
      </c>
      <c r="AJ87" s="19">
        <f>Tabela4[[#This Row],[Silvio Robert Lemos Avila]]</f>
        <v>0</v>
      </c>
      <c r="AK87" s="19">
        <f>Tabela4[[#This Row],[Eldo Rost]]</f>
        <v>0</v>
      </c>
      <c r="AL87" s="19">
        <f>SUM(Tabela4[[#This Row],[Padaria Avenida - 01]:[Padaria Avenida - 02]])</f>
        <v>0</v>
      </c>
      <c r="AM87" s="19">
        <f>Tabela4[[#This Row],[Cristiano Anshau]]</f>
        <v>0</v>
      </c>
      <c r="AN87" s="19">
        <f>Tabela4[[#This Row],[Luciana Claudete Meirelles Correa]]</f>
        <v>0</v>
      </c>
      <c r="AO87" s="19">
        <f>Tabela4[[#This Row],[Marcio Jose Siqueira]]</f>
        <v>0</v>
      </c>
      <c r="AP87" s="19">
        <f>Tabela4[[#This Row],[Marcos Rogerio Kessler]]</f>
        <v>0</v>
      </c>
      <c r="AQ87" s="19">
        <f>SUM(Tabela4[[#This Row],[AABB - 01]:[AABB - 02]])</f>
        <v>0</v>
      </c>
      <c r="AR87" s="19">
        <f>SUM(Tabela4[[#This Row],[Wanda Burkard - 01]:[Wanda Burkard - 02]])</f>
        <v>0</v>
      </c>
      <c r="AS87" s="19">
        <f>Tabela4[[#This Row],[Silvio Robert Lemos Avila Me]]</f>
        <v>0</v>
      </c>
      <c r="AT87" s="19">
        <f>Tabela4[[#This Row],[Carmelo]]</f>
        <v>0</v>
      </c>
      <c r="AU87" s="19">
        <f>Tabela4[[#This Row],[Antonio Dal Forno]]</f>
        <v>0</v>
      </c>
      <c r="AV87" s="19">
        <f>Tabela4[[#This Row],[Marisane Paulus]]</f>
        <v>0</v>
      </c>
      <c r="AW87" s="19">
        <f>Tabela4[[#This Row],[Segatto Ceretta Ltda]]</f>
        <v>0</v>
      </c>
      <c r="AX87" s="19">
        <f>SUM(Tabela4[[#This Row],[APAE - 01]:[APAE - 02]])</f>
        <v>0</v>
      </c>
      <c r="AY87" s="19">
        <f>Tabela4[[#This Row],[Cássio Burin]]</f>
        <v>0</v>
      </c>
      <c r="AZ87" s="19">
        <f>Tabela4[[#This Row],[Patrick Kristoschek Da Silva]]</f>
        <v>0</v>
      </c>
      <c r="BA87" s="19">
        <f>Tabela4[[#This Row],[Silvio Robert Ávila - (Valmir)]]</f>
        <v>0</v>
      </c>
      <c r="BB87" s="19">
        <f>Tabela4[[#This Row],[Zederson Jose Della Flora]]</f>
        <v>0</v>
      </c>
      <c r="BC87" s="19">
        <f>Tabela4[[#This Row],[Carlos Walmir Larsão Rolim]]</f>
        <v>0</v>
      </c>
      <c r="BD87" s="19">
        <f>Tabela4[[#This Row],[Danieli Missio]]</f>
        <v>0</v>
      </c>
      <c r="BE87" s="19">
        <f>Tabela4[[#This Row],[José Vasconcellos]]</f>
        <v>0</v>
      </c>
      <c r="BF87" s="19">
        <f>Tabela4[[#This Row],[Linho Lev Alimentos]]</f>
        <v>0</v>
      </c>
      <c r="BG87" s="19">
        <f>Tabela4[[#This Row],[Ernani Czapla]]</f>
        <v>0</v>
      </c>
      <c r="BH87" s="19">
        <f>Tabela4[[#This Row],[Valesca Da Luz]]</f>
        <v>0</v>
      </c>
      <c r="BI87" s="19">
        <f>Tabela4[[#This Row],[Olavo Mildner]]</f>
        <v>0</v>
      </c>
      <c r="BJ87" s="19">
        <f>Tabela4[[#This Row],[Dilnei Rohled]]</f>
        <v>0</v>
      </c>
      <c r="BK87" s="19">
        <f>Tabela4[[#This Row],[Shaiana Signorini]]</f>
        <v>0</v>
      </c>
      <c r="BL87" s="19">
        <f>Tabela4[[#This Row],[Fonse Atacado]]</f>
        <v>0</v>
      </c>
      <c r="BM87" s="19">
        <f>Tabela4[[#This Row],[Comercial de Alimentos]]</f>
        <v>0</v>
      </c>
      <c r="BN87" s="19">
        <f>Tabela4[[#This Row],[Ivone Kasburg Serralheria]]</f>
        <v>0</v>
      </c>
      <c r="BO87" s="19">
        <f>Tabela4[[#This Row],[Mercado Ceretta]]</f>
        <v>0</v>
      </c>
      <c r="BP87" s="19">
        <f>Tabela4[[#This Row],[Antonio Carlos Dos Santos Pereira]]</f>
        <v>0</v>
      </c>
      <c r="BQ87" s="19">
        <f>Tabela4[[#This Row],[Volnei Lemos Avila - Me]]</f>
        <v>0</v>
      </c>
      <c r="BR87" s="19">
        <f>Tabela4[[#This Row],[Silvana Meneghini]]</f>
        <v>0</v>
      </c>
      <c r="BS87" s="19">
        <f>Tabela4[[#This Row],[Eficaz Engenharia Ltda]]</f>
        <v>0</v>
      </c>
      <c r="BT87" s="19">
        <f>SUM(Tabela4[[#Headers],[Tania Regina Schmaltz - 01]:[Tania Regina Schmaltz - 02]])</f>
        <v>0</v>
      </c>
      <c r="BU87" s="19">
        <f>Tabela4[[#This Row],[Camila Ceretta Segatto]]</f>
        <v>0</v>
      </c>
      <c r="BV87" s="19">
        <f>Tabela4[[#This Row],[Vagner Ribas Dos Santos]]</f>
        <v>0</v>
      </c>
      <c r="BW87" s="19">
        <f>Tabela4[[#This Row],[Claudio Alfredo Konrat]]</f>
        <v>0</v>
      </c>
      <c r="BX87" s="19">
        <f>Tabela4[[#This Row],[Paulo Cesar da Rosa (Residencial)]]</f>
        <v>0</v>
      </c>
      <c r="BY87" s="19">
        <f>Tabela4[[#This Row],[Paulo Cesar da Rosa (Comercial)]]</f>
        <v>0</v>
      </c>
      <c r="BZ87" s="19">
        <f>Tabela4[[#This Row],[Geselda Schirmer (Fabiano)]]</f>
        <v>0</v>
      </c>
    </row>
    <row r="88" spans="1:78" s="19" customFormat="1" x14ac:dyDescent="0.25">
      <c r="A88" s="17">
        <v>45717</v>
      </c>
      <c r="B88" s="19">
        <f>SUM(Tabela4[[#This Row],[Marlon Colovini - 01]:[Marlon Colovini - 02]])</f>
        <v>0</v>
      </c>
      <c r="C88" s="19">
        <f>Tabela4[[#This Row],[Mara Barichello]]</f>
        <v>0</v>
      </c>
      <c r="D88" s="19">
        <f>Tabela4[[#This Row],[Jandira Dutra]]</f>
        <v>0</v>
      </c>
      <c r="E88" s="19">
        <f>Tabela4[[#This Row],[Luiz Fernando Kruger]]</f>
        <v>0</v>
      </c>
      <c r="F88" s="19">
        <f>SUM(Tabela4[[#This Row],[Paulo Bohn - 01]:[Paulo Bohn - 04]])</f>
        <v>0</v>
      </c>
      <c r="G88" s="19">
        <f>Tabela4[[#This Row],[Analia (Clodoaldo Entre-Ijuis)]]</f>
        <v>0</v>
      </c>
      <c r="H88" s="19">
        <f>Tabela4[[#This Row],[Biroh]]</f>
        <v>0</v>
      </c>
      <c r="I88" s="19">
        <f>Tabela4[[#This Row],[Gelson Posser]]</f>
        <v>0</v>
      </c>
      <c r="J88" s="19">
        <f>Tabela4[[#This Row],[Supermercado Caryone]]</f>
        <v>0</v>
      </c>
      <c r="K88" s="19">
        <f>Tabela4[[#This Row],[Ernani Minetto]]</f>
        <v>0</v>
      </c>
      <c r="L88" s="19">
        <f>Tabela4[[#This Row],[Jair Moscon]]</f>
        <v>0</v>
      </c>
      <c r="M88" s="19">
        <f>SUM(Tabela4[[#This Row],[Fabio Milke - 01]:[Fabio Milke - 02]])</f>
        <v>0</v>
      </c>
      <c r="N88" s="19">
        <f>Tabela4[[#This Row],[Piaia]]</f>
        <v>0</v>
      </c>
      <c r="O88" s="19">
        <f>Tabela4[[#This Row],[Osmar Veronese]]</f>
        <v>0</v>
      </c>
      <c r="P88" s="19">
        <f>Tabela4[[#This Row],[ José Luiz Moraes]]</f>
        <v>0</v>
      </c>
      <c r="Q88" s="19">
        <f>Tabela4[[#This Row],[Supermercado Cripy]]</f>
        <v>0</v>
      </c>
      <c r="R88" s="19">
        <f>Tabela4[[#This Row],[Gláucio Lipski (Giruá)]]</f>
        <v>0</v>
      </c>
      <c r="S88" s="19">
        <f>Tabela4[[#This Row],[Contri]]</f>
        <v>0</v>
      </c>
      <c r="T88" s="19">
        <f>Tabela4[[#This Row],[Cleci Rubi]]</f>
        <v>0</v>
      </c>
      <c r="U88" s="19">
        <f>Tabela4[[#This Row],[Betine Rost]]</f>
        <v>0</v>
      </c>
      <c r="V88" s="19">
        <f>SUM(Tabela4[[#This Row],[Robinson Fetter - 01]:[Robinson Fetter - 03]])</f>
        <v>0</v>
      </c>
      <c r="W88" s="19">
        <f>Tabela4[[#This Row],[Fabio De Moura]]</f>
        <v>0</v>
      </c>
      <c r="X88" s="19">
        <f>Tabela4[[#This Row],[Rochele Santos Moraes]]</f>
        <v>0</v>
      </c>
      <c r="Y88" s="19">
        <f>Tabela4[[#This Row],[Auto Posto Kairã]]</f>
        <v>0</v>
      </c>
      <c r="Z88" s="19">
        <f>Tabela4[[#This Row],[Erno Schiefelbain]]</f>
        <v>0</v>
      </c>
      <c r="AA88" s="19">
        <f>Tabela4[[#This Row],[José Paulo Backes]]</f>
        <v>0</v>
      </c>
      <c r="AB88" s="19">
        <f>Tabela4[[#This Row],[Gelso Tofolo]]</f>
        <v>0</v>
      </c>
      <c r="AC88" s="19">
        <f>Tabela4[[#This Row],[Diamantino]]</f>
        <v>0</v>
      </c>
      <c r="AD88" s="19">
        <f>Tabela4[[#This Row],[Mercado Bueno]]</f>
        <v>0</v>
      </c>
      <c r="AE88" s="19">
        <f>Tabela4[[#This Row],[Daniela Donadel Massalai]]</f>
        <v>0</v>
      </c>
      <c r="AF88" s="19">
        <f>Tabela4[[#This Row],[Comercio De Moto Peças Irmãos Guarani Ltda]]</f>
        <v>0</v>
      </c>
      <c r="AG88" s="19">
        <f>Tabela4[[#This Row],[Mauricio Luis Lunardi]]</f>
        <v>0</v>
      </c>
      <c r="AH88" s="19">
        <f>Tabela4[[#This Row],[Rosa Maria Restle Radunz]]</f>
        <v>0</v>
      </c>
      <c r="AI88" s="19">
        <f>Tabela4[[#This Row],[Ivo Amaral De Oliveira]]</f>
        <v>0</v>
      </c>
      <c r="AJ88" s="19">
        <f>Tabela4[[#This Row],[Silvio Robert Lemos Avila]]</f>
        <v>0</v>
      </c>
      <c r="AK88" s="19">
        <f>Tabela4[[#This Row],[Eldo Rost]]</f>
        <v>0</v>
      </c>
      <c r="AL88" s="19">
        <f>SUM(Tabela4[[#This Row],[Padaria Avenida - 01]:[Padaria Avenida - 02]])</f>
        <v>0</v>
      </c>
      <c r="AM88" s="19">
        <f>Tabela4[[#This Row],[Cristiano Anshau]]</f>
        <v>0</v>
      </c>
      <c r="AN88" s="19">
        <f>Tabela4[[#This Row],[Luciana Claudete Meirelles Correa]]</f>
        <v>0</v>
      </c>
      <c r="AO88" s="19">
        <f>Tabela4[[#This Row],[Marcio Jose Siqueira]]</f>
        <v>0</v>
      </c>
      <c r="AP88" s="19">
        <f>Tabela4[[#This Row],[Marcos Rogerio Kessler]]</f>
        <v>0</v>
      </c>
      <c r="AQ88" s="19">
        <f>SUM(Tabela4[[#This Row],[AABB - 01]:[AABB - 02]])</f>
        <v>0</v>
      </c>
      <c r="AR88" s="19">
        <f>SUM(Tabela4[[#This Row],[Wanda Burkard - 01]:[Wanda Burkard - 02]])</f>
        <v>0</v>
      </c>
      <c r="AS88" s="19">
        <f>Tabela4[[#This Row],[Silvio Robert Lemos Avila Me]]</f>
        <v>0</v>
      </c>
      <c r="AT88" s="19">
        <f>Tabela4[[#This Row],[Carmelo]]</f>
        <v>0</v>
      </c>
      <c r="AU88" s="19">
        <f>Tabela4[[#This Row],[Antonio Dal Forno]]</f>
        <v>0</v>
      </c>
      <c r="AV88" s="19">
        <f>Tabela4[[#This Row],[Marisane Paulus]]</f>
        <v>0</v>
      </c>
      <c r="AW88" s="19">
        <f>Tabela4[[#This Row],[Segatto Ceretta Ltda]]</f>
        <v>0</v>
      </c>
      <c r="AX88" s="19">
        <f>SUM(Tabela4[[#This Row],[APAE - 01]:[APAE - 02]])</f>
        <v>0</v>
      </c>
      <c r="AY88" s="19">
        <f>Tabela4[[#This Row],[Cássio Burin]]</f>
        <v>0</v>
      </c>
      <c r="AZ88" s="19">
        <f>Tabela4[[#This Row],[Patrick Kristoschek Da Silva]]</f>
        <v>0</v>
      </c>
      <c r="BA88" s="19">
        <f>Tabela4[[#This Row],[Silvio Robert Ávila - (Valmir)]]</f>
        <v>0</v>
      </c>
      <c r="BB88" s="19">
        <f>Tabela4[[#This Row],[Zederson Jose Della Flora]]</f>
        <v>0</v>
      </c>
      <c r="BC88" s="19">
        <f>Tabela4[[#This Row],[Carlos Walmir Larsão Rolim]]</f>
        <v>0</v>
      </c>
      <c r="BD88" s="19">
        <f>Tabela4[[#This Row],[Danieli Missio]]</f>
        <v>0</v>
      </c>
      <c r="BE88" s="19">
        <f>Tabela4[[#This Row],[José Vasconcellos]]</f>
        <v>0</v>
      </c>
      <c r="BF88" s="19">
        <f>Tabela4[[#This Row],[Linho Lev Alimentos]]</f>
        <v>0</v>
      </c>
      <c r="BG88" s="19">
        <f>Tabela4[[#This Row],[Ernani Czapla]]</f>
        <v>0</v>
      </c>
      <c r="BH88" s="19">
        <f>Tabela4[[#This Row],[Valesca Da Luz]]</f>
        <v>0</v>
      </c>
      <c r="BI88" s="19">
        <f>Tabela4[[#This Row],[Olavo Mildner]]</f>
        <v>0</v>
      </c>
      <c r="BJ88" s="19">
        <f>Tabela4[[#This Row],[Dilnei Rohled]]</f>
        <v>0</v>
      </c>
      <c r="BK88" s="19">
        <f>Tabela4[[#This Row],[Shaiana Signorini]]</f>
        <v>0</v>
      </c>
      <c r="BL88" s="19">
        <f>Tabela4[[#This Row],[Fonse Atacado]]</f>
        <v>0</v>
      </c>
      <c r="BM88" s="19">
        <f>Tabela4[[#This Row],[Comercial de Alimentos]]</f>
        <v>0</v>
      </c>
      <c r="BN88" s="19">
        <f>Tabela4[[#This Row],[Ivone Kasburg Serralheria]]</f>
        <v>0</v>
      </c>
      <c r="BO88" s="19">
        <f>Tabela4[[#This Row],[Mercado Ceretta]]</f>
        <v>0</v>
      </c>
      <c r="BP88" s="19">
        <f>Tabela4[[#This Row],[Antonio Carlos Dos Santos Pereira]]</f>
        <v>0</v>
      </c>
      <c r="BQ88" s="19">
        <f>Tabela4[[#This Row],[Volnei Lemos Avila - Me]]</f>
        <v>0</v>
      </c>
      <c r="BR88" s="19">
        <f>Tabela4[[#This Row],[Silvana Meneghini]]</f>
        <v>0</v>
      </c>
      <c r="BS88" s="19">
        <f>Tabela4[[#This Row],[Eficaz Engenharia Ltda]]</f>
        <v>0</v>
      </c>
      <c r="BT88" s="19">
        <f>SUM(Tabela4[[#Headers],[Tania Regina Schmaltz - 01]:[Tania Regina Schmaltz - 02]])</f>
        <v>0</v>
      </c>
      <c r="BU88" s="19">
        <f>Tabela4[[#This Row],[Camila Ceretta Segatto]]</f>
        <v>0</v>
      </c>
      <c r="BV88" s="19">
        <f>Tabela4[[#This Row],[Vagner Ribas Dos Santos]]</f>
        <v>0</v>
      </c>
      <c r="BW88" s="19">
        <f>Tabela4[[#This Row],[Claudio Alfredo Konrat]]</f>
        <v>0</v>
      </c>
      <c r="BX88" s="19">
        <f>Tabela4[[#This Row],[Paulo Cesar da Rosa (Residencial)]]</f>
        <v>0</v>
      </c>
      <c r="BY88" s="19">
        <f>Tabela4[[#This Row],[Paulo Cesar da Rosa (Comercial)]]</f>
        <v>0</v>
      </c>
      <c r="BZ88" s="19">
        <f>Tabela4[[#This Row],[Geselda Schirmer (Fabiano)]]</f>
        <v>0</v>
      </c>
    </row>
    <row r="89" spans="1:78" s="19" customFormat="1" x14ac:dyDescent="0.25">
      <c r="A89" s="17">
        <v>45748</v>
      </c>
      <c r="B89" s="19">
        <f>SUM(Tabela4[[#This Row],[Marlon Colovini - 01]:[Marlon Colovini - 02]])</f>
        <v>0</v>
      </c>
      <c r="C89" s="19">
        <f>Tabela4[[#This Row],[Mara Barichello]]</f>
        <v>0</v>
      </c>
      <c r="D89" s="19">
        <f>Tabela4[[#This Row],[Jandira Dutra]]</f>
        <v>0</v>
      </c>
      <c r="E89" s="19">
        <f>Tabela4[[#This Row],[Luiz Fernando Kruger]]</f>
        <v>0</v>
      </c>
      <c r="F89" s="19">
        <f>SUM(Tabela4[[#This Row],[Paulo Bohn - 01]:[Paulo Bohn - 04]])</f>
        <v>0</v>
      </c>
      <c r="G89" s="19">
        <f>Tabela4[[#This Row],[Analia (Clodoaldo Entre-Ijuis)]]</f>
        <v>0</v>
      </c>
      <c r="H89" s="19">
        <f>Tabela4[[#This Row],[Biroh]]</f>
        <v>0</v>
      </c>
      <c r="I89" s="19">
        <f>Tabela4[[#This Row],[Gelson Posser]]</f>
        <v>0</v>
      </c>
      <c r="J89" s="19">
        <f>Tabela4[[#This Row],[Supermercado Caryone]]</f>
        <v>0</v>
      </c>
      <c r="K89" s="19">
        <f>Tabela4[[#This Row],[Ernani Minetto]]</f>
        <v>0</v>
      </c>
      <c r="L89" s="19">
        <f>Tabela4[[#This Row],[Jair Moscon]]</f>
        <v>0</v>
      </c>
      <c r="M89" s="19">
        <f>SUM(Tabela4[[#This Row],[Fabio Milke - 01]:[Fabio Milke - 02]])</f>
        <v>0</v>
      </c>
      <c r="N89" s="19">
        <f>Tabela4[[#This Row],[Piaia]]</f>
        <v>0</v>
      </c>
      <c r="O89" s="19">
        <f>Tabela4[[#This Row],[Osmar Veronese]]</f>
        <v>0</v>
      </c>
      <c r="P89" s="19">
        <f>Tabela4[[#This Row],[ José Luiz Moraes]]</f>
        <v>0</v>
      </c>
      <c r="Q89" s="19">
        <f>Tabela4[[#This Row],[Supermercado Cripy]]</f>
        <v>0</v>
      </c>
      <c r="R89" s="19">
        <f>Tabela4[[#This Row],[Gláucio Lipski (Giruá)]]</f>
        <v>0</v>
      </c>
      <c r="S89" s="19">
        <f>Tabela4[[#This Row],[Contri]]</f>
        <v>0</v>
      </c>
      <c r="T89" s="19">
        <f>Tabela4[[#This Row],[Cleci Rubi]]</f>
        <v>0</v>
      </c>
      <c r="U89" s="19">
        <f>Tabela4[[#This Row],[Betine Rost]]</f>
        <v>0</v>
      </c>
      <c r="V89" s="19">
        <f>SUM(Tabela4[[#This Row],[Robinson Fetter - 01]:[Robinson Fetter - 03]])</f>
        <v>0</v>
      </c>
      <c r="W89" s="19">
        <f>Tabela4[[#This Row],[Fabio De Moura]]</f>
        <v>0</v>
      </c>
      <c r="X89" s="19">
        <f>Tabela4[[#This Row],[Rochele Santos Moraes]]</f>
        <v>0</v>
      </c>
      <c r="Y89" s="19">
        <f>Tabela4[[#This Row],[Auto Posto Kairã]]</f>
        <v>0</v>
      </c>
      <c r="Z89" s="19">
        <f>Tabela4[[#This Row],[Erno Schiefelbain]]</f>
        <v>0</v>
      </c>
      <c r="AA89" s="19">
        <f>Tabela4[[#This Row],[José Paulo Backes]]</f>
        <v>0</v>
      </c>
      <c r="AB89" s="19">
        <f>Tabela4[[#This Row],[Gelso Tofolo]]</f>
        <v>0</v>
      </c>
      <c r="AC89" s="19">
        <f>Tabela4[[#This Row],[Diamantino]]</f>
        <v>0</v>
      </c>
      <c r="AD89" s="19">
        <f>Tabela4[[#This Row],[Mercado Bueno]]</f>
        <v>0</v>
      </c>
      <c r="AE89" s="19">
        <f>Tabela4[[#This Row],[Daniela Donadel Massalai]]</f>
        <v>0</v>
      </c>
      <c r="AF89" s="19">
        <f>Tabela4[[#This Row],[Comercio De Moto Peças Irmãos Guarani Ltda]]</f>
        <v>0</v>
      </c>
      <c r="AG89" s="19">
        <f>Tabela4[[#This Row],[Mauricio Luis Lunardi]]</f>
        <v>0</v>
      </c>
      <c r="AH89" s="19">
        <f>Tabela4[[#This Row],[Rosa Maria Restle Radunz]]</f>
        <v>0</v>
      </c>
      <c r="AI89" s="19">
        <f>Tabela4[[#This Row],[Ivo Amaral De Oliveira]]</f>
        <v>0</v>
      </c>
      <c r="AJ89" s="19">
        <f>Tabela4[[#This Row],[Silvio Robert Lemos Avila]]</f>
        <v>0</v>
      </c>
      <c r="AK89" s="19">
        <f>Tabela4[[#This Row],[Eldo Rost]]</f>
        <v>0</v>
      </c>
      <c r="AL89" s="19">
        <f>SUM(Tabela4[[#This Row],[Padaria Avenida - 01]:[Padaria Avenida - 02]])</f>
        <v>0</v>
      </c>
      <c r="AM89" s="19">
        <f>Tabela4[[#This Row],[Cristiano Anshau]]</f>
        <v>0</v>
      </c>
      <c r="AN89" s="19">
        <f>Tabela4[[#This Row],[Luciana Claudete Meirelles Correa]]</f>
        <v>0</v>
      </c>
      <c r="AO89" s="19">
        <f>Tabela4[[#This Row],[Marcio Jose Siqueira]]</f>
        <v>0</v>
      </c>
      <c r="AP89" s="19">
        <f>Tabela4[[#This Row],[Marcos Rogerio Kessler]]</f>
        <v>0</v>
      </c>
      <c r="AQ89" s="19">
        <f>SUM(Tabela4[[#This Row],[AABB - 01]:[AABB - 02]])</f>
        <v>0</v>
      </c>
      <c r="AR89" s="19">
        <f>SUM(Tabela4[[#This Row],[Wanda Burkard - 01]:[Wanda Burkard - 02]])</f>
        <v>0</v>
      </c>
      <c r="AS89" s="19">
        <f>Tabela4[[#This Row],[Silvio Robert Lemos Avila Me]]</f>
        <v>0</v>
      </c>
      <c r="AT89" s="19">
        <f>Tabela4[[#This Row],[Carmelo]]</f>
        <v>0</v>
      </c>
      <c r="AU89" s="19">
        <f>Tabela4[[#This Row],[Antonio Dal Forno]]</f>
        <v>0</v>
      </c>
      <c r="AV89" s="19">
        <f>Tabela4[[#This Row],[Marisane Paulus]]</f>
        <v>0</v>
      </c>
      <c r="AW89" s="19">
        <f>Tabela4[[#This Row],[Segatto Ceretta Ltda]]</f>
        <v>0</v>
      </c>
      <c r="AX89" s="19">
        <f>SUM(Tabela4[[#This Row],[APAE - 01]:[APAE - 02]])</f>
        <v>0</v>
      </c>
      <c r="AY89" s="19">
        <f>Tabela4[[#This Row],[Cássio Burin]]</f>
        <v>0</v>
      </c>
      <c r="AZ89" s="19">
        <f>Tabela4[[#This Row],[Patrick Kristoschek Da Silva]]</f>
        <v>0</v>
      </c>
      <c r="BA89" s="19">
        <f>Tabela4[[#This Row],[Silvio Robert Ávila - (Valmir)]]</f>
        <v>0</v>
      </c>
      <c r="BB89" s="19">
        <f>Tabela4[[#This Row],[Zederson Jose Della Flora]]</f>
        <v>0</v>
      </c>
      <c r="BC89" s="19">
        <f>Tabela4[[#This Row],[Carlos Walmir Larsão Rolim]]</f>
        <v>0</v>
      </c>
      <c r="BD89" s="19">
        <f>Tabela4[[#This Row],[Danieli Missio]]</f>
        <v>0</v>
      </c>
      <c r="BE89" s="19">
        <f>Tabela4[[#This Row],[José Vasconcellos]]</f>
        <v>0</v>
      </c>
      <c r="BF89" s="19">
        <f>Tabela4[[#This Row],[Linho Lev Alimentos]]</f>
        <v>0</v>
      </c>
      <c r="BG89" s="19">
        <f>Tabela4[[#This Row],[Ernani Czapla]]</f>
        <v>0</v>
      </c>
      <c r="BH89" s="19">
        <f>Tabela4[[#This Row],[Valesca Da Luz]]</f>
        <v>0</v>
      </c>
      <c r="BI89" s="19">
        <f>Tabela4[[#This Row],[Olavo Mildner]]</f>
        <v>0</v>
      </c>
      <c r="BJ89" s="19">
        <f>Tabela4[[#This Row],[Dilnei Rohled]]</f>
        <v>0</v>
      </c>
      <c r="BK89" s="19">
        <f>Tabela4[[#This Row],[Shaiana Signorini]]</f>
        <v>0</v>
      </c>
      <c r="BL89" s="19">
        <f>Tabela4[[#This Row],[Fonse Atacado]]</f>
        <v>0</v>
      </c>
      <c r="BM89" s="19">
        <f>Tabela4[[#This Row],[Comercial de Alimentos]]</f>
        <v>0</v>
      </c>
      <c r="BN89" s="19">
        <f>Tabela4[[#This Row],[Ivone Kasburg Serralheria]]</f>
        <v>0</v>
      </c>
      <c r="BO89" s="19">
        <f>Tabela4[[#This Row],[Mercado Ceretta]]</f>
        <v>0</v>
      </c>
      <c r="BP89" s="19">
        <f>Tabela4[[#This Row],[Antonio Carlos Dos Santos Pereira]]</f>
        <v>0</v>
      </c>
      <c r="BQ89" s="19">
        <f>Tabela4[[#This Row],[Volnei Lemos Avila - Me]]</f>
        <v>0</v>
      </c>
      <c r="BR89" s="19">
        <f>Tabela4[[#This Row],[Silvana Meneghini]]</f>
        <v>0</v>
      </c>
      <c r="BS89" s="19">
        <f>Tabela4[[#This Row],[Eficaz Engenharia Ltda]]</f>
        <v>0</v>
      </c>
      <c r="BT89" s="19">
        <f>SUM(Tabela4[[#Headers],[Tania Regina Schmaltz - 01]:[Tania Regina Schmaltz - 02]])</f>
        <v>0</v>
      </c>
      <c r="BU89" s="19">
        <f>Tabela4[[#This Row],[Camila Ceretta Segatto]]</f>
        <v>0</v>
      </c>
      <c r="BV89" s="19">
        <f>Tabela4[[#This Row],[Vagner Ribas Dos Santos]]</f>
        <v>0</v>
      </c>
      <c r="BW89" s="19">
        <f>Tabela4[[#This Row],[Claudio Alfredo Konrat]]</f>
        <v>0</v>
      </c>
      <c r="BX89" s="19">
        <f>Tabela4[[#This Row],[Paulo Cesar da Rosa (Residencial)]]</f>
        <v>0</v>
      </c>
      <c r="BY89" s="19">
        <f>Tabela4[[#This Row],[Paulo Cesar da Rosa (Comercial)]]</f>
        <v>0</v>
      </c>
      <c r="BZ89" s="19">
        <f>Tabela4[[#This Row],[Geselda Schirmer (Fabiano)]]</f>
        <v>0</v>
      </c>
    </row>
    <row r="90" spans="1:78" s="19" customFormat="1" x14ac:dyDescent="0.25">
      <c r="A90" s="17">
        <v>45778</v>
      </c>
      <c r="B90" s="19">
        <f>SUM(Tabela4[[#This Row],[Marlon Colovini - 01]:[Marlon Colovini - 02]])</f>
        <v>0</v>
      </c>
      <c r="C90" s="19">
        <f>Tabela4[[#This Row],[Mara Barichello]]</f>
        <v>0</v>
      </c>
      <c r="D90" s="19">
        <f>Tabela4[[#This Row],[Jandira Dutra]]</f>
        <v>0</v>
      </c>
      <c r="E90" s="19">
        <f>Tabela4[[#This Row],[Luiz Fernando Kruger]]</f>
        <v>0</v>
      </c>
      <c r="F90" s="19">
        <f>SUM(Tabela4[[#This Row],[Paulo Bohn - 01]:[Paulo Bohn - 04]])</f>
        <v>0</v>
      </c>
      <c r="G90" s="19">
        <f>Tabela4[[#This Row],[Analia (Clodoaldo Entre-Ijuis)]]</f>
        <v>0</v>
      </c>
      <c r="H90" s="19">
        <f>Tabela4[[#This Row],[Biroh]]</f>
        <v>0</v>
      </c>
      <c r="I90" s="19">
        <f>Tabela4[[#This Row],[Gelson Posser]]</f>
        <v>0</v>
      </c>
      <c r="J90" s="19">
        <f>Tabela4[[#This Row],[Supermercado Caryone]]</f>
        <v>0</v>
      </c>
      <c r="K90" s="19">
        <f>Tabela4[[#This Row],[Ernani Minetto]]</f>
        <v>0</v>
      </c>
      <c r="L90" s="19">
        <f>Tabela4[[#This Row],[Jair Moscon]]</f>
        <v>0</v>
      </c>
      <c r="M90" s="19">
        <f>SUM(Tabela4[[#This Row],[Fabio Milke - 01]:[Fabio Milke - 02]])</f>
        <v>0</v>
      </c>
      <c r="N90" s="19">
        <f>Tabela4[[#This Row],[Piaia]]</f>
        <v>0</v>
      </c>
      <c r="O90" s="19">
        <f>Tabela4[[#This Row],[Osmar Veronese]]</f>
        <v>0</v>
      </c>
      <c r="P90" s="19">
        <f>Tabela4[[#This Row],[ José Luiz Moraes]]</f>
        <v>0</v>
      </c>
      <c r="Q90" s="19">
        <f>Tabela4[[#This Row],[Supermercado Cripy]]</f>
        <v>0</v>
      </c>
      <c r="R90" s="19">
        <f>Tabela4[[#This Row],[Gláucio Lipski (Giruá)]]</f>
        <v>0</v>
      </c>
      <c r="S90" s="19">
        <f>Tabela4[[#This Row],[Contri]]</f>
        <v>0</v>
      </c>
      <c r="T90" s="19">
        <f>Tabela4[[#This Row],[Cleci Rubi]]</f>
        <v>0</v>
      </c>
      <c r="U90" s="19">
        <f>Tabela4[[#This Row],[Betine Rost]]</f>
        <v>0</v>
      </c>
      <c r="V90" s="19">
        <f>SUM(Tabela4[[#This Row],[Robinson Fetter - 01]:[Robinson Fetter - 03]])</f>
        <v>0</v>
      </c>
      <c r="W90" s="19">
        <f>Tabela4[[#This Row],[Fabio De Moura]]</f>
        <v>0</v>
      </c>
      <c r="X90" s="19">
        <f>Tabela4[[#This Row],[Rochele Santos Moraes]]</f>
        <v>0</v>
      </c>
      <c r="Y90" s="19">
        <f>Tabela4[[#This Row],[Auto Posto Kairã]]</f>
        <v>0</v>
      </c>
      <c r="Z90" s="19">
        <f>Tabela4[[#This Row],[Erno Schiefelbain]]</f>
        <v>0</v>
      </c>
      <c r="AA90" s="19">
        <f>Tabela4[[#This Row],[José Paulo Backes]]</f>
        <v>0</v>
      </c>
      <c r="AB90" s="19">
        <f>Tabela4[[#This Row],[Gelso Tofolo]]</f>
        <v>0</v>
      </c>
      <c r="AC90" s="19">
        <f>Tabela4[[#This Row],[Diamantino]]</f>
        <v>0</v>
      </c>
      <c r="AD90" s="19">
        <f>Tabela4[[#This Row],[Mercado Bueno]]</f>
        <v>0</v>
      </c>
      <c r="AE90" s="19">
        <f>Tabela4[[#This Row],[Daniela Donadel Massalai]]</f>
        <v>0</v>
      </c>
      <c r="AF90" s="19">
        <f>Tabela4[[#This Row],[Comercio De Moto Peças Irmãos Guarani Ltda]]</f>
        <v>0</v>
      </c>
      <c r="AG90" s="19">
        <f>Tabela4[[#This Row],[Mauricio Luis Lunardi]]</f>
        <v>0</v>
      </c>
      <c r="AH90" s="19">
        <f>Tabela4[[#This Row],[Rosa Maria Restle Radunz]]</f>
        <v>0</v>
      </c>
      <c r="AI90" s="19">
        <f>Tabela4[[#This Row],[Ivo Amaral De Oliveira]]</f>
        <v>0</v>
      </c>
      <c r="AJ90" s="19">
        <f>Tabela4[[#This Row],[Silvio Robert Lemos Avila]]</f>
        <v>0</v>
      </c>
      <c r="AK90" s="19">
        <f>Tabela4[[#This Row],[Eldo Rost]]</f>
        <v>0</v>
      </c>
      <c r="AL90" s="19">
        <f>SUM(Tabela4[[#This Row],[Padaria Avenida - 01]:[Padaria Avenida - 02]])</f>
        <v>0</v>
      </c>
      <c r="AM90" s="19">
        <f>Tabela4[[#This Row],[Cristiano Anshau]]</f>
        <v>0</v>
      </c>
      <c r="AN90" s="19">
        <f>Tabela4[[#This Row],[Luciana Claudete Meirelles Correa]]</f>
        <v>0</v>
      </c>
      <c r="AO90" s="19">
        <f>Tabela4[[#This Row],[Marcio Jose Siqueira]]</f>
        <v>0</v>
      </c>
      <c r="AP90" s="19">
        <f>Tabela4[[#This Row],[Marcos Rogerio Kessler]]</f>
        <v>0</v>
      </c>
      <c r="AQ90" s="19">
        <f>SUM(Tabela4[[#This Row],[AABB - 01]:[AABB - 02]])</f>
        <v>0</v>
      </c>
      <c r="AR90" s="19">
        <f>SUM(Tabela4[[#This Row],[Wanda Burkard - 01]:[Wanda Burkard - 02]])</f>
        <v>0</v>
      </c>
      <c r="AS90" s="19">
        <f>Tabela4[[#This Row],[Silvio Robert Lemos Avila Me]]</f>
        <v>0</v>
      </c>
      <c r="AT90" s="19">
        <f>Tabela4[[#This Row],[Carmelo]]</f>
        <v>0</v>
      </c>
      <c r="AU90" s="19">
        <f>Tabela4[[#This Row],[Antonio Dal Forno]]</f>
        <v>0</v>
      </c>
      <c r="AV90" s="19">
        <f>Tabela4[[#This Row],[Marisane Paulus]]</f>
        <v>0</v>
      </c>
      <c r="AW90" s="19">
        <f>Tabela4[[#This Row],[Segatto Ceretta Ltda]]</f>
        <v>0</v>
      </c>
      <c r="AX90" s="19">
        <f>SUM(Tabela4[[#This Row],[APAE - 01]:[APAE - 02]])</f>
        <v>0</v>
      </c>
      <c r="AY90" s="19">
        <f>Tabela4[[#This Row],[Cássio Burin]]</f>
        <v>0</v>
      </c>
      <c r="AZ90" s="19">
        <f>Tabela4[[#This Row],[Patrick Kristoschek Da Silva]]</f>
        <v>0</v>
      </c>
      <c r="BA90" s="19">
        <f>Tabela4[[#This Row],[Silvio Robert Ávila - (Valmir)]]</f>
        <v>0</v>
      </c>
      <c r="BB90" s="19">
        <f>Tabela4[[#This Row],[Zederson Jose Della Flora]]</f>
        <v>0</v>
      </c>
      <c r="BC90" s="19">
        <f>Tabela4[[#This Row],[Carlos Walmir Larsão Rolim]]</f>
        <v>0</v>
      </c>
      <c r="BD90" s="19">
        <f>Tabela4[[#This Row],[Danieli Missio]]</f>
        <v>0</v>
      </c>
      <c r="BE90" s="19">
        <f>Tabela4[[#This Row],[José Vasconcellos]]</f>
        <v>0</v>
      </c>
      <c r="BF90" s="19">
        <f>Tabela4[[#This Row],[Linho Lev Alimentos]]</f>
        <v>0</v>
      </c>
      <c r="BG90" s="19">
        <f>Tabela4[[#This Row],[Ernani Czapla]]</f>
        <v>0</v>
      </c>
      <c r="BH90" s="19">
        <f>Tabela4[[#This Row],[Valesca Da Luz]]</f>
        <v>0</v>
      </c>
      <c r="BI90" s="19">
        <f>Tabela4[[#This Row],[Olavo Mildner]]</f>
        <v>0</v>
      </c>
      <c r="BJ90" s="19">
        <f>Tabela4[[#This Row],[Dilnei Rohled]]</f>
        <v>0</v>
      </c>
      <c r="BK90" s="19">
        <f>Tabela4[[#This Row],[Shaiana Signorini]]</f>
        <v>0</v>
      </c>
      <c r="BL90" s="19">
        <f>Tabela4[[#This Row],[Fonse Atacado]]</f>
        <v>0</v>
      </c>
      <c r="BM90" s="19">
        <f>Tabela4[[#This Row],[Comercial de Alimentos]]</f>
        <v>0</v>
      </c>
      <c r="BN90" s="19">
        <f>Tabela4[[#This Row],[Ivone Kasburg Serralheria]]</f>
        <v>0</v>
      </c>
      <c r="BO90" s="19">
        <f>Tabela4[[#This Row],[Mercado Ceretta]]</f>
        <v>0</v>
      </c>
      <c r="BP90" s="19">
        <f>Tabela4[[#This Row],[Antonio Carlos Dos Santos Pereira]]</f>
        <v>0</v>
      </c>
      <c r="BQ90" s="19">
        <f>Tabela4[[#This Row],[Volnei Lemos Avila - Me]]</f>
        <v>0</v>
      </c>
      <c r="BR90" s="19">
        <f>Tabela4[[#This Row],[Silvana Meneghini]]</f>
        <v>0</v>
      </c>
      <c r="BS90" s="19">
        <f>Tabela4[[#This Row],[Eficaz Engenharia Ltda]]</f>
        <v>0</v>
      </c>
      <c r="BT90" s="19">
        <f>SUM(Tabela4[[#Headers],[Tania Regina Schmaltz - 01]:[Tania Regina Schmaltz - 02]])</f>
        <v>0</v>
      </c>
      <c r="BU90" s="19">
        <f>Tabela4[[#This Row],[Camila Ceretta Segatto]]</f>
        <v>0</v>
      </c>
      <c r="BV90" s="19">
        <f>Tabela4[[#This Row],[Vagner Ribas Dos Santos]]</f>
        <v>0</v>
      </c>
      <c r="BW90" s="19">
        <f>Tabela4[[#This Row],[Claudio Alfredo Konrat]]</f>
        <v>0</v>
      </c>
      <c r="BX90" s="19">
        <f>Tabela4[[#This Row],[Paulo Cesar da Rosa (Residencial)]]</f>
        <v>0</v>
      </c>
      <c r="BY90" s="19">
        <f>Tabela4[[#This Row],[Paulo Cesar da Rosa (Comercial)]]</f>
        <v>0</v>
      </c>
      <c r="BZ90" s="19">
        <f>Tabela4[[#This Row],[Geselda Schirmer (Fabiano)]]</f>
        <v>0</v>
      </c>
    </row>
    <row r="91" spans="1:78" s="19" customFormat="1" x14ac:dyDescent="0.25">
      <c r="A91" s="17">
        <v>45809</v>
      </c>
      <c r="B91" s="19">
        <f>SUM(Tabela4[[#This Row],[Marlon Colovini - 01]:[Marlon Colovini - 02]])</f>
        <v>0</v>
      </c>
      <c r="C91" s="19">
        <f>Tabela4[[#This Row],[Mara Barichello]]</f>
        <v>0</v>
      </c>
      <c r="D91" s="19">
        <f>Tabela4[[#This Row],[Jandira Dutra]]</f>
        <v>0</v>
      </c>
      <c r="E91" s="19">
        <f>Tabela4[[#This Row],[Luiz Fernando Kruger]]</f>
        <v>0</v>
      </c>
      <c r="F91" s="19">
        <f>SUM(Tabela4[[#This Row],[Paulo Bohn - 01]:[Paulo Bohn - 04]])</f>
        <v>0</v>
      </c>
      <c r="G91" s="19">
        <f>Tabela4[[#This Row],[Analia (Clodoaldo Entre-Ijuis)]]</f>
        <v>0</v>
      </c>
      <c r="H91" s="19">
        <f>Tabela4[[#This Row],[Biroh]]</f>
        <v>0</v>
      </c>
      <c r="I91" s="19">
        <f>Tabela4[[#This Row],[Gelson Posser]]</f>
        <v>0</v>
      </c>
      <c r="J91" s="19">
        <f>Tabela4[[#This Row],[Supermercado Caryone]]</f>
        <v>0</v>
      </c>
      <c r="K91" s="19">
        <f>Tabela4[[#This Row],[Ernani Minetto]]</f>
        <v>0</v>
      </c>
      <c r="L91" s="19">
        <f>Tabela4[[#This Row],[Jair Moscon]]</f>
        <v>0</v>
      </c>
      <c r="M91" s="19">
        <f>SUM(Tabela4[[#This Row],[Fabio Milke - 01]:[Fabio Milke - 02]])</f>
        <v>0</v>
      </c>
      <c r="N91" s="19">
        <f>Tabela4[[#This Row],[Piaia]]</f>
        <v>0</v>
      </c>
      <c r="O91" s="19">
        <f>Tabela4[[#This Row],[Osmar Veronese]]</f>
        <v>0</v>
      </c>
      <c r="P91" s="19">
        <f>Tabela4[[#This Row],[ José Luiz Moraes]]</f>
        <v>0</v>
      </c>
      <c r="Q91" s="19">
        <f>Tabela4[[#This Row],[Supermercado Cripy]]</f>
        <v>0</v>
      </c>
      <c r="R91" s="19">
        <f>Tabela4[[#This Row],[Gláucio Lipski (Giruá)]]</f>
        <v>0</v>
      </c>
      <c r="S91" s="19">
        <f>Tabela4[[#This Row],[Contri]]</f>
        <v>0</v>
      </c>
      <c r="T91" s="19">
        <f>Tabela4[[#This Row],[Cleci Rubi]]</f>
        <v>0</v>
      </c>
      <c r="U91" s="19">
        <f>Tabela4[[#This Row],[Betine Rost]]</f>
        <v>0</v>
      </c>
      <c r="V91" s="19">
        <f>SUM(Tabela4[[#This Row],[Robinson Fetter - 01]:[Robinson Fetter - 03]])</f>
        <v>0</v>
      </c>
      <c r="W91" s="19">
        <f>Tabela4[[#This Row],[Fabio De Moura]]</f>
        <v>0</v>
      </c>
      <c r="X91" s="19">
        <f>Tabela4[[#This Row],[Rochele Santos Moraes]]</f>
        <v>0</v>
      </c>
      <c r="Y91" s="19">
        <f>Tabela4[[#This Row],[Auto Posto Kairã]]</f>
        <v>0</v>
      </c>
      <c r="Z91" s="19">
        <f>Tabela4[[#This Row],[Erno Schiefelbain]]</f>
        <v>0</v>
      </c>
      <c r="AA91" s="19">
        <f>Tabela4[[#This Row],[José Paulo Backes]]</f>
        <v>0</v>
      </c>
      <c r="AB91" s="19">
        <f>Tabela4[[#This Row],[Gelso Tofolo]]</f>
        <v>0</v>
      </c>
      <c r="AC91" s="19">
        <f>Tabela4[[#This Row],[Diamantino]]</f>
        <v>0</v>
      </c>
      <c r="AD91" s="19">
        <f>Tabela4[[#This Row],[Mercado Bueno]]</f>
        <v>0</v>
      </c>
      <c r="AE91" s="19">
        <f>Tabela4[[#This Row],[Daniela Donadel Massalai]]</f>
        <v>0</v>
      </c>
      <c r="AF91" s="19">
        <f>Tabela4[[#This Row],[Comercio De Moto Peças Irmãos Guarani Ltda]]</f>
        <v>0</v>
      </c>
      <c r="AG91" s="19">
        <f>Tabela4[[#This Row],[Mauricio Luis Lunardi]]</f>
        <v>0</v>
      </c>
      <c r="AH91" s="19">
        <f>Tabela4[[#This Row],[Rosa Maria Restle Radunz]]</f>
        <v>0</v>
      </c>
      <c r="AI91" s="19">
        <f>Tabela4[[#This Row],[Ivo Amaral De Oliveira]]</f>
        <v>0</v>
      </c>
      <c r="AJ91" s="19">
        <f>Tabela4[[#This Row],[Silvio Robert Lemos Avila]]</f>
        <v>0</v>
      </c>
      <c r="AK91" s="19">
        <f>Tabela4[[#This Row],[Eldo Rost]]</f>
        <v>0</v>
      </c>
      <c r="AL91" s="19">
        <f>SUM(Tabela4[[#This Row],[Padaria Avenida - 01]:[Padaria Avenida - 02]])</f>
        <v>0</v>
      </c>
      <c r="AM91" s="19">
        <f>Tabela4[[#This Row],[Cristiano Anshau]]</f>
        <v>0</v>
      </c>
      <c r="AN91" s="19">
        <f>Tabela4[[#This Row],[Luciana Claudete Meirelles Correa]]</f>
        <v>0</v>
      </c>
      <c r="AO91" s="19">
        <f>Tabela4[[#This Row],[Marcio Jose Siqueira]]</f>
        <v>0</v>
      </c>
      <c r="AP91" s="19">
        <f>Tabela4[[#This Row],[Marcos Rogerio Kessler]]</f>
        <v>0</v>
      </c>
      <c r="AQ91" s="19">
        <f>SUM(Tabela4[[#This Row],[AABB - 01]:[AABB - 02]])</f>
        <v>0</v>
      </c>
      <c r="AR91" s="19">
        <f>SUM(Tabela4[[#This Row],[Wanda Burkard - 01]:[Wanda Burkard - 02]])</f>
        <v>0</v>
      </c>
      <c r="AS91" s="19">
        <f>Tabela4[[#This Row],[Silvio Robert Lemos Avila Me]]</f>
        <v>0</v>
      </c>
      <c r="AT91" s="19">
        <f>Tabela4[[#This Row],[Carmelo]]</f>
        <v>0</v>
      </c>
      <c r="AU91" s="19">
        <f>Tabela4[[#This Row],[Antonio Dal Forno]]</f>
        <v>0</v>
      </c>
      <c r="AV91" s="19">
        <f>Tabela4[[#This Row],[Marisane Paulus]]</f>
        <v>0</v>
      </c>
      <c r="AW91" s="19">
        <f>Tabela4[[#This Row],[Segatto Ceretta Ltda]]</f>
        <v>0</v>
      </c>
      <c r="AX91" s="19">
        <f>SUM(Tabela4[[#This Row],[APAE - 01]:[APAE - 02]])</f>
        <v>0</v>
      </c>
      <c r="AY91" s="19">
        <f>Tabela4[[#This Row],[Cássio Burin]]</f>
        <v>0</v>
      </c>
      <c r="AZ91" s="19">
        <f>Tabela4[[#This Row],[Patrick Kristoschek Da Silva]]</f>
        <v>0</v>
      </c>
      <c r="BA91" s="19">
        <f>Tabela4[[#This Row],[Silvio Robert Ávila - (Valmir)]]</f>
        <v>0</v>
      </c>
      <c r="BB91" s="19">
        <f>Tabela4[[#This Row],[Zederson Jose Della Flora]]</f>
        <v>0</v>
      </c>
      <c r="BC91" s="19">
        <f>Tabela4[[#This Row],[Carlos Walmir Larsão Rolim]]</f>
        <v>0</v>
      </c>
      <c r="BD91" s="19">
        <f>Tabela4[[#This Row],[Danieli Missio]]</f>
        <v>0</v>
      </c>
      <c r="BE91" s="19">
        <f>Tabela4[[#This Row],[José Vasconcellos]]</f>
        <v>0</v>
      </c>
      <c r="BF91" s="19">
        <f>Tabela4[[#This Row],[Linho Lev Alimentos]]</f>
        <v>0</v>
      </c>
      <c r="BG91" s="19">
        <f>Tabela4[[#This Row],[Ernani Czapla]]</f>
        <v>0</v>
      </c>
      <c r="BH91" s="19">
        <f>Tabela4[[#This Row],[Valesca Da Luz]]</f>
        <v>0</v>
      </c>
      <c r="BI91" s="19">
        <f>Tabela4[[#This Row],[Olavo Mildner]]</f>
        <v>0</v>
      </c>
      <c r="BJ91" s="19">
        <f>Tabela4[[#This Row],[Dilnei Rohled]]</f>
        <v>0</v>
      </c>
      <c r="BK91" s="19">
        <f>Tabela4[[#This Row],[Shaiana Signorini]]</f>
        <v>0</v>
      </c>
      <c r="BL91" s="19">
        <f>Tabela4[[#This Row],[Fonse Atacado]]</f>
        <v>0</v>
      </c>
      <c r="BM91" s="19">
        <f>Tabela4[[#This Row],[Comercial de Alimentos]]</f>
        <v>0</v>
      </c>
      <c r="BN91" s="19">
        <f>Tabela4[[#This Row],[Ivone Kasburg Serralheria]]</f>
        <v>0</v>
      </c>
      <c r="BO91" s="19">
        <f>Tabela4[[#This Row],[Mercado Ceretta]]</f>
        <v>0</v>
      </c>
      <c r="BP91" s="19">
        <f>Tabela4[[#This Row],[Antonio Carlos Dos Santos Pereira]]</f>
        <v>0</v>
      </c>
      <c r="BQ91" s="19">
        <f>Tabela4[[#This Row],[Volnei Lemos Avila - Me]]</f>
        <v>0</v>
      </c>
      <c r="BR91" s="19">
        <f>Tabela4[[#This Row],[Silvana Meneghini]]</f>
        <v>0</v>
      </c>
      <c r="BS91" s="19">
        <f>Tabela4[[#This Row],[Eficaz Engenharia Ltda]]</f>
        <v>0</v>
      </c>
      <c r="BT91" s="19">
        <f>SUM(Tabela4[[#Headers],[Tania Regina Schmaltz - 01]:[Tania Regina Schmaltz - 02]])</f>
        <v>0</v>
      </c>
      <c r="BU91" s="19">
        <f>Tabela4[[#This Row],[Camila Ceretta Segatto]]</f>
        <v>0</v>
      </c>
      <c r="BV91" s="19">
        <f>Tabela4[[#This Row],[Vagner Ribas Dos Santos]]</f>
        <v>0</v>
      </c>
      <c r="BW91" s="19">
        <f>Tabela4[[#This Row],[Claudio Alfredo Konrat]]</f>
        <v>0</v>
      </c>
      <c r="BX91" s="19">
        <f>Tabela4[[#This Row],[Paulo Cesar da Rosa (Residencial)]]</f>
        <v>0</v>
      </c>
      <c r="BY91" s="19">
        <f>Tabela4[[#This Row],[Paulo Cesar da Rosa (Comercial)]]</f>
        <v>0</v>
      </c>
      <c r="BZ91" s="19">
        <f>Tabela4[[#This Row],[Geselda Schirmer (Fabiano)]]</f>
        <v>0</v>
      </c>
    </row>
    <row r="92" spans="1:78" s="19" customFormat="1" x14ac:dyDescent="0.25">
      <c r="A92" s="17">
        <v>45839</v>
      </c>
      <c r="B92" s="19">
        <f>SUM(Tabela4[[#This Row],[Marlon Colovini - 01]:[Marlon Colovini - 02]])</f>
        <v>0</v>
      </c>
      <c r="C92" s="19">
        <f>Tabela4[[#This Row],[Mara Barichello]]</f>
        <v>0</v>
      </c>
      <c r="D92" s="19">
        <f>Tabela4[[#This Row],[Jandira Dutra]]</f>
        <v>0</v>
      </c>
      <c r="E92" s="19">
        <f>Tabela4[[#This Row],[Luiz Fernando Kruger]]</f>
        <v>0</v>
      </c>
      <c r="F92" s="19">
        <f>SUM(Tabela4[[#This Row],[Paulo Bohn - 01]:[Paulo Bohn - 04]])</f>
        <v>0</v>
      </c>
      <c r="G92" s="19">
        <f>Tabela4[[#This Row],[Analia (Clodoaldo Entre-Ijuis)]]</f>
        <v>0</v>
      </c>
      <c r="H92" s="19">
        <f>Tabela4[[#This Row],[Biroh]]</f>
        <v>0</v>
      </c>
      <c r="I92" s="19">
        <f>Tabela4[[#This Row],[Gelson Posser]]</f>
        <v>0</v>
      </c>
      <c r="J92" s="19">
        <f>Tabela4[[#This Row],[Supermercado Caryone]]</f>
        <v>0</v>
      </c>
      <c r="K92" s="19">
        <f>Tabela4[[#This Row],[Ernani Minetto]]</f>
        <v>0</v>
      </c>
      <c r="L92" s="19">
        <f>Tabela4[[#This Row],[Jair Moscon]]</f>
        <v>0</v>
      </c>
      <c r="M92" s="19">
        <f>SUM(Tabela4[[#This Row],[Fabio Milke - 01]:[Fabio Milke - 02]])</f>
        <v>0</v>
      </c>
      <c r="N92" s="19">
        <f>Tabela4[[#This Row],[Piaia]]</f>
        <v>0</v>
      </c>
      <c r="O92" s="19">
        <f>Tabela4[[#This Row],[Osmar Veronese]]</f>
        <v>0</v>
      </c>
      <c r="P92" s="19">
        <f>Tabela4[[#This Row],[ José Luiz Moraes]]</f>
        <v>0</v>
      </c>
      <c r="Q92" s="19">
        <f>Tabela4[[#This Row],[Supermercado Cripy]]</f>
        <v>0</v>
      </c>
      <c r="R92" s="19">
        <f>Tabela4[[#This Row],[Gláucio Lipski (Giruá)]]</f>
        <v>0</v>
      </c>
      <c r="S92" s="19">
        <f>Tabela4[[#This Row],[Contri]]</f>
        <v>0</v>
      </c>
      <c r="T92" s="19">
        <f>Tabela4[[#This Row],[Cleci Rubi]]</f>
        <v>0</v>
      </c>
      <c r="U92" s="19">
        <f>Tabela4[[#This Row],[Betine Rost]]</f>
        <v>0</v>
      </c>
      <c r="V92" s="19">
        <f>SUM(Tabela4[[#This Row],[Robinson Fetter - 01]:[Robinson Fetter - 03]])</f>
        <v>0</v>
      </c>
      <c r="W92" s="19">
        <f>Tabela4[[#This Row],[Fabio De Moura]]</f>
        <v>0</v>
      </c>
      <c r="X92" s="19">
        <f>Tabela4[[#This Row],[Rochele Santos Moraes]]</f>
        <v>0</v>
      </c>
      <c r="Y92" s="19">
        <f>Tabela4[[#This Row],[Auto Posto Kairã]]</f>
        <v>0</v>
      </c>
      <c r="Z92" s="19">
        <f>Tabela4[[#This Row],[Erno Schiefelbain]]</f>
        <v>0</v>
      </c>
      <c r="AA92" s="19">
        <f>Tabela4[[#This Row],[José Paulo Backes]]</f>
        <v>0</v>
      </c>
      <c r="AB92" s="19">
        <f>Tabela4[[#This Row],[Gelso Tofolo]]</f>
        <v>0</v>
      </c>
      <c r="AC92" s="19">
        <f>Tabela4[[#This Row],[Diamantino]]</f>
        <v>0</v>
      </c>
      <c r="AD92" s="19">
        <f>Tabela4[[#This Row],[Mercado Bueno]]</f>
        <v>0</v>
      </c>
      <c r="AE92" s="19">
        <f>Tabela4[[#This Row],[Daniela Donadel Massalai]]</f>
        <v>0</v>
      </c>
      <c r="AF92" s="19">
        <f>Tabela4[[#This Row],[Comercio De Moto Peças Irmãos Guarani Ltda]]</f>
        <v>0</v>
      </c>
      <c r="AG92" s="19">
        <f>Tabela4[[#This Row],[Mauricio Luis Lunardi]]</f>
        <v>0</v>
      </c>
      <c r="AH92" s="19">
        <f>Tabela4[[#This Row],[Rosa Maria Restle Radunz]]</f>
        <v>0</v>
      </c>
      <c r="AI92" s="19">
        <f>Tabela4[[#This Row],[Ivo Amaral De Oliveira]]</f>
        <v>0</v>
      </c>
      <c r="AJ92" s="19">
        <f>Tabela4[[#This Row],[Silvio Robert Lemos Avila]]</f>
        <v>0</v>
      </c>
      <c r="AK92" s="19">
        <f>Tabela4[[#This Row],[Eldo Rost]]</f>
        <v>0</v>
      </c>
      <c r="AL92" s="19">
        <f>SUM(Tabela4[[#This Row],[Padaria Avenida - 01]:[Padaria Avenida - 02]])</f>
        <v>0</v>
      </c>
      <c r="AM92" s="19">
        <f>Tabela4[[#This Row],[Cristiano Anshau]]</f>
        <v>0</v>
      </c>
      <c r="AN92" s="19">
        <f>Tabela4[[#This Row],[Luciana Claudete Meirelles Correa]]</f>
        <v>0</v>
      </c>
      <c r="AO92" s="19">
        <f>Tabela4[[#This Row],[Marcio Jose Siqueira]]</f>
        <v>0</v>
      </c>
      <c r="AP92" s="19">
        <f>Tabela4[[#This Row],[Marcos Rogerio Kessler]]</f>
        <v>0</v>
      </c>
      <c r="AQ92" s="19">
        <f>SUM(Tabela4[[#This Row],[AABB - 01]:[AABB - 02]])</f>
        <v>0</v>
      </c>
      <c r="AR92" s="19">
        <f>SUM(Tabela4[[#This Row],[Wanda Burkard - 01]:[Wanda Burkard - 02]])</f>
        <v>0</v>
      </c>
      <c r="AS92" s="19">
        <f>Tabela4[[#This Row],[Silvio Robert Lemos Avila Me]]</f>
        <v>0</v>
      </c>
      <c r="AT92" s="19">
        <f>Tabela4[[#This Row],[Carmelo]]</f>
        <v>0</v>
      </c>
      <c r="AU92" s="19">
        <f>Tabela4[[#This Row],[Antonio Dal Forno]]</f>
        <v>0</v>
      </c>
      <c r="AV92" s="19">
        <f>Tabela4[[#This Row],[Marisane Paulus]]</f>
        <v>0</v>
      </c>
      <c r="AW92" s="19">
        <f>Tabela4[[#This Row],[Segatto Ceretta Ltda]]</f>
        <v>0</v>
      </c>
      <c r="AX92" s="19">
        <f>SUM(Tabela4[[#This Row],[APAE - 01]:[APAE - 02]])</f>
        <v>0</v>
      </c>
      <c r="AY92" s="19">
        <f>Tabela4[[#This Row],[Cássio Burin]]</f>
        <v>0</v>
      </c>
      <c r="AZ92" s="19">
        <f>Tabela4[[#This Row],[Patrick Kristoschek Da Silva]]</f>
        <v>0</v>
      </c>
      <c r="BA92" s="19">
        <f>Tabela4[[#This Row],[Silvio Robert Ávila - (Valmir)]]</f>
        <v>0</v>
      </c>
      <c r="BB92" s="19">
        <f>Tabela4[[#This Row],[Zederson Jose Della Flora]]</f>
        <v>0</v>
      </c>
      <c r="BC92" s="19">
        <f>Tabela4[[#This Row],[Carlos Walmir Larsão Rolim]]</f>
        <v>0</v>
      </c>
      <c r="BD92" s="19">
        <f>Tabela4[[#This Row],[Danieli Missio]]</f>
        <v>0</v>
      </c>
      <c r="BE92" s="19">
        <f>Tabela4[[#This Row],[José Vasconcellos]]</f>
        <v>0</v>
      </c>
      <c r="BF92" s="19">
        <f>Tabela4[[#This Row],[Linho Lev Alimentos]]</f>
        <v>0</v>
      </c>
      <c r="BG92" s="19">
        <f>Tabela4[[#This Row],[Ernani Czapla]]</f>
        <v>0</v>
      </c>
      <c r="BH92" s="19">
        <f>Tabela4[[#This Row],[Valesca Da Luz]]</f>
        <v>0</v>
      </c>
      <c r="BI92" s="19">
        <f>Tabela4[[#This Row],[Olavo Mildner]]</f>
        <v>0</v>
      </c>
      <c r="BJ92" s="19">
        <f>Tabela4[[#This Row],[Dilnei Rohled]]</f>
        <v>0</v>
      </c>
      <c r="BK92" s="19">
        <f>Tabela4[[#This Row],[Shaiana Signorini]]</f>
        <v>0</v>
      </c>
      <c r="BL92" s="19">
        <f>Tabela4[[#This Row],[Fonse Atacado]]</f>
        <v>0</v>
      </c>
      <c r="BM92" s="19">
        <f>Tabela4[[#This Row],[Comercial de Alimentos]]</f>
        <v>0</v>
      </c>
      <c r="BN92" s="19">
        <f>Tabela4[[#This Row],[Ivone Kasburg Serralheria]]</f>
        <v>0</v>
      </c>
      <c r="BO92" s="19">
        <f>Tabela4[[#This Row],[Mercado Ceretta]]</f>
        <v>0</v>
      </c>
      <c r="BP92" s="19">
        <f>Tabela4[[#This Row],[Antonio Carlos Dos Santos Pereira]]</f>
        <v>0</v>
      </c>
      <c r="BQ92" s="19">
        <f>Tabela4[[#This Row],[Volnei Lemos Avila - Me]]</f>
        <v>0</v>
      </c>
      <c r="BR92" s="19">
        <f>Tabela4[[#This Row],[Silvana Meneghini]]</f>
        <v>0</v>
      </c>
      <c r="BS92" s="19">
        <f>Tabela4[[#This Row],[Eficaz Engenharia Ltda]]</f>
        <v>0</v>
      </c>
      <c r="BT92" s="19">
        <f>SUM(Tabela4[[#Headers],[Tania Regina Schmaltz - 01]:[Tania Regina Schmaltz - 02]])</f>
        <v>0</v>
      </c>
      <c r="BU92" s="19">
        <f>Tabela4[[#This Row],[Camila Ceretta Segatto]]</f>
        <v>0</v>
      </c>
      <c r="BV92" s="19">
        <f>Tabela4[[#This Row],[Vagner Ribas Dos Santos]]</f>
        <v>0</v>
      </c>
      <c r="BW92" s="19">
        <f>Tabela4[[#This Row],[Claudio Alfredo Konrat]]</f>
        <v>0</v>
      </c>
      <c r="BX92" s="19">
        <f>Tabela4[[#This Row],[Paulo Cesar da Rosa (Residencial)]]</f>
        <v>0</v>
      </c>
      <c r="BY92" s="19">
        <f>Tabela4[[#This Row],[Paulo Cesar da Rosa (Comercial)]]</f>
        <v>0</v>
      </c>
      <c r="BZ92" s="19">
        <f>Tabela4[[#This Row],[Geselda Schirmer (Fabiano)]]</f>
        <v>0</v>
      </c>
    </row>
    <row r="93" spans="1:78" s="19" customFormat="1" x14ac:dyDescent="0.25">
      <c r="A93" s="17">
        <v>45870</v>
      </c>
      <c r="B93" s="19">
        <f>SUM(Tabela4[[#This Row],[Marlon Colovini - 01]:[Marlon Colovini - 02]])</f>
        <v>0</v>
      </c>
      <c r="C93" s="19">
        <f>Tabela4[[#This Row],[Mara Barichello]]</f>
        <v>0</v>
      </c>
      <c r="D93" s="19">
        <f>Tabela4[[#This Row],[Jandira Dutra]]</f>
        <v>0</v>
      </c>
      <c r="E93" s="19">
        <f>Tabela4[[#This Row],[Luiz Fernando Kruger]]</f>
        <v>0</v>
      </c>
      <c r="F93" s="19">
        <f>SUM(Tabela4[[#This Row],[Paulo Bohn - 01]:[Paulo Bohn - 04]])</f>
        <v>0</v>
      </c>
      <c r="G93" s="19">
        <f>Tabela4[[#This Row],[Analia (Clodoaldo Entre-Ijuis)]]</f>
        <v>0</v>
      </c>
      <c r="H93" s="19">
        <f>Tabela4[[#This Row],[Biroh]]</f>
        <v>0</v>
      </c>
      <c r="I93" s="19">
        <f>Tabela4[[#This Row],[Gelson Posser]]</f>
        <v>0</v>
      </c>
      <c r="J93" s="19">
        <f>Tabela4[[#This Row],[Supermercado Caryone]]</f>
        <v>0</v>
      </c>
      <c r="K93" s="19">
        <f>Tabela4[[#This Row],[Ernani Minetto]]</f>
        <v>0</v>
      </c>
      <c r="L93" s="19">
        <f>Tabela4[[#This Row],[Jair Moscon]]</f>
        <v>0</v>
      </c>
      <c r="M93" s="19">
        <f>SUM(Tabela4[[#This Row],[Fabio Milke - 01]:[Fabio Milke - 02]])</f>
        <v>0</v>
      </c>
      <c r="N93" s="19">
        <f>Tabela4[[#This Row],[Piaia]]</f>
        <v>0</v>
      </c>
      <c r="O93" s="19">
        <f>Tabela4[[#This Row],[Osmar Veronese]]</f>
        <v>0</v>
      </c>
      <c r="P93" s="19">
        <f>Tabela4[[#This Row],[ José Luiz Moraes]]</f>
        <v>0</v>
      </c>
      <c r="Q93" s="19">
        <f>Tabela4[[#This Row],[Supermercado Cripy]]</f>
        <v>0</v>
      </c>
      <c r="R93" s="19">
        <f>Tabela4[[#This Row],[Gláucio Lipski (Giruá)]]</f>
        <v>0</v>
      </c>
      <c r="S93" s="19">
        <f>Tabela4[[#This Row],[Contri]]</f>
        <v>0</v>
      </c>
      <c r="T93" s="19">
        <f>Tabela4[[#This Row],[Cleci Rubi]]</f>
        <v>0</v>
      </c>
      <c r="U93" s="19">
        <f>Tabela4[[#This Row],[Betine Rost]]</f>
        <v>0</v>
      </c>
      <c r="V93" s="19">
        <f>SUM(Tabela4[[#This Row],[Robinson Fetter - 01]:[Robinson Fetter - 03]])</f>
        <v>0</v>
      </c>
      <c r="W93" s="19">
        <f>Tabela4[[#This Row],[Fabio De Moura]]</f>
        <v>0</v>
      </c>
      <c r="X93" s="19">
        <f>Tabela4[[#This Row],[Rochele Santos Moraes]]</f>
        <v>0</v>
      </c>
      <c r="Y93" s="19">
        <f>Tabela4[[#This Row],[Auto Posto Kairã]]</f>
        <v>0</v>
      </c>
      <c r="Z93" s="19">
        <f>Tabela4[[#This Row],[Erno Schiefelbain]]</f>
        <v>0</v>
      </c>
      <c r="AA93" s="19">
        <f>Tabela4[[#This Row],[José Paulo Backes]]</f>
        <v>0</v>
      </c>
      <c r="AB93" s="19">
        <f>Tabela4[[#This Row],[Gelso Tofolo]]</f>
        <v>0</v>
      </c>
      <c r="AC93" s="19">
        <f>Tabela4[[#This Row],[Diamantino]]</f>
        <v>0</v>
      </c>
      <c r="AD93" s="19">
        <f>Tabela4[[#This Row],[Mercado Bueno]]</f>
        <v>0</v>
      </c>
      <c r="AE93" s="19">
        <f>Tabela4[[#This Row],[Daniela Donadel Massalai]]</f>
        <v>0</v>
      </c>
      <c r="AF93" s="19">
        <f>Tabela4[[#This Row],[Comercio De Moto Peças Irmãos Guarani Ltda]]</f>
        <v>0</v>
      </c>
      <c r="AG93" s="19">
        <f>Tabela4[[#This Row],[Mauricio Luis Lunardi]]</f>
        <v>0</v>
      </c>
      <c r="AH93" s="19">
        <f>Tabela4[[#This Row],[Rosa Maria Restle Radunz]]</f>
        <v>0</v>
      </c>
      <c r="AI93" s="19">
        <f>Tabela4[[#This Row],[Ivo Amaral De Oliveira]]</f>
        <v>0</v>
      </c>
      <c r="AJ93" s="19">
        <f>Tabela4[[#This Row],[Silvio Robert Lemos Avila]]</f>
        <v>0</v>
      </c>
      <c r="AK93" s="19">
        <f>Tabela4[[#This Row],[Eldo Rost]]</f>
        <v>0</v>
      </c>
      <c r="AL93" s="19">
        <f>SUM(Tabela4[[#This Row],[Padaria Avenida - 01]:[Padaria Avenida - 02]])</f>
        <v>0</v>
      </c>
      <c r="AM93" s="19">
        <f>Tabela4[[#This Row],[Cristiano Anshau]]</f>
        <v>0</v>
      </c>
      <c r="AN93" s="19">
        <f>Tabela4[[#This Row],[Luciana Claudete Meirelles Correa]]</f>
        <v>0</v>
      </c>
      <c r="AO93" s="19">
        <f>Tabela4[[#This Row],[Marcio Jose Siqueira]]</f>
        <v>0</v>
      </c>
      <c r="AP93" s="19">
        <f>Tabela4[[#This Row],[Marcos Rogerio Kessler]]</f>
        <v>0</v>
      </c>
      <c r="AQ93" s="19">
        <f>SUM(Tabela4[[#This Row],[AABB - 01]:[AABB - 02]])</f>
        <v>0</v>
      </c>
      <c r="AR93" s="19">
        <f>SUM(Tabela4[[#This Row],[Wanda Burkard - 01]:[Wanda Burkard - 02]])</f>
        <v>0</v>
      </c>
      <c r="AS93" s="19">
        <f>Tabela4[[#This Row],[Silvio Robert Lemos Avila Me]]</f>
        <v>0</v>
      </c>
      <c r="AT93" s="19">
        <f>Tabela4[[#This Row],[Carmelo]]</f>
        <v>0</v>
      </c>
      <c r="AU93" s="19">
        <f>Tabela4[[#This Row],[Antonio Dal Forno]]</f>
        <v>0</v>
      </c>
      <c r="AV93" s="19">
        <f>Tabela4[[#This Row],[Marisane Paulus]]</f>
        <v>0</v>
      </c>
      <c r="AW93" s="19">
        <f>Tabela4[[#This Row],[Segatto Ceretta Ltda]]</f>
        <v>0</v>
      </c>
      <c r="AX93" s="19">
        <f>SUM(Tabela4[[#This Row],[APAE - 01]:[APAE - 02]])</f>
        <v>0</v>
      </c>
      <c r="AY93" s="19">
        <f>Tabela4[[#This Row],[Cássio Burin]]</f>
        <v>0</v>
      </c>
      <c r="AZ93" s="19">
        <f>Tabela4[[#This Row],[Patrick Kristoschek Da Silva]]</f>
        <v>0</v>
      </c>
      <c r="BA93" s="19">
        <f>Tabela4[[#This Row],[Silvio Robert Ávila - (Valmir)]]</f>
        <v>0</v>
      </c>
      <c r="BB93" s="19">
        <f>Tabela4[[#This Row],[Zederson Jose Della Flora]]</f>
        <v>0</v>
      </c>
      <c r="BC93" s="19">
        <f>Tabela4[[#This Row],[Carlos Walmir Larsão Rolim]]</f>
        <v>0</v>
      </c>
      <c r="BD93" s="19">
        <f>Tabela4[[#This Row],[Danieli Missio]]</f>
        <v>0</v>
      </c>
      <c r="BE93" s="19">
        <f>Tabela4[[#This Row],[José Vasconcellos]]</f>
        <v>0</v>
      </c>
      <c r="BF93" s="19">
        <f>Tabela4[[#This Row],[Linho Lev Alimentos]]</f>
        <v>0</v>
      </c>
      <c r="BG93" s="19">
        <f>Tabela4[[#This Row],[Ernani Czapla]]</f>
        <v>0</v>
      </c>
      <c r="BH93" s="19">
        <f>Tabela4[[#This Row],[Valesca Da Luz]]</f>
        <v>0</v>
      </c>
      <c r="BI93" s="19">
        <f>Tabela4[[#This Row],[Olavo Mildner]]</f>
        <v>0</v>
      </c>
      <c r="BJ93" s="19">
        <f>Tabela4[[#This Row],[Dilnei Rohled]]</f>
        <v>0</v>
      </c>
      <c r="BK93" s="19">
        <f>Tabela4[[#This Row],[Shaiana Signorini]]</f>
        <v>0</v>
      </c>
      <c r="BL93" s="19">
        <f>Tabela4[[#This Row],[Fonse Atacado]]</f>
        <v>0</v>
      </c>
      <c r="BM93" s="19">
        <f>Tabela4[[#This Row],[Comercial de Alimentos]]</f>
        <v>0</v>
      </c>
      <c r="BN93" s="19">
        <f>Tabela4[[#This Row],[Ivone Kasburg Serralheria]]</f>
        <v>0</v>
      </c>
      <c r="BO93" s="19">
        <f>Tabela4[[#This Row],[Mercado Ceretta]]</f>
        <v>0</v>
      </c>
      <c r="BP93" s="19">
        <f>Tabela4[[#This Row],[Antonio Carlos Dos Santos Pereira]]</f>
        <v>0</v>
      </c>
      <c r="BQ93" s="19">
        <f>Tabela4[[#This Row],[Volnei Lemos Avila - Me]]</f>
        <v>0</v>
      </c>
      <c r="BR93" s="19">
        <f>Tabela4[[#This Row],[Silvana Meneghini]]</f>
        <v>0</v>
      </c>
      <c r="BS93" s="19">
        <f>Tabela4[[#This Row],[Eficaz Engenharia Ltda]]</f>
        <v>0</v>
      </c>
      <c r="BT93" s="19">
        <f>SUM(Tabela4[[#Headers],[Tania Regina Schmaltz - 01]:[Tania Regina Schmaltz - 02]])</f>
        <v>0</v>
      </c>
      <c r="BU93" s="19">
        <f>Tabela4[[#This Row],[Camila Ceretta Segatto]]</f>
        <v>0</v>
      </c>
      <c r="BV93" s="19">
        <f>Tabela4[[#This Row],[Vagner Ribas Dos Santos]]</f>
        <v>0</v>
      </c>
      <c r="BW93" s="19">
        <f>Tabela4[[#This Row],[Claudio Alfredo Konrat]]</f>
        <v>0</v>
      </c>
      <c r="BX93" s="19">
        <f>Tabela4[[#This Row],[Paulo Cesar da Rosa (Residencial)]]</f>
        <v>0</v>
      </c>
      <c r="BY93" s="19">
        <f>Tabela4[[#This Row],[Paulo Cesar da Rosa (Comercial)]]</f>
        <v>0</v>
      </c>
      <c r="BZ93" s="19">
        <f>Tabela4[[#This Row],[Geselda Schirmer (Fabiano)]]</f>
        <v>0</v>
      </c>
    </row>
    <row r="94" spans="1:78" s="19" customFormat="1" x14ac:dyDescent="0.25">
      <c r="A94" s="17">
        <v>45901</v>
      </c>
      <c r="B94" s="19">
        <f>SUM(Tabela4[[#This Row],[Marlon Colovini - 01]:[Marlon Colovini - 02]])</f>
        <v>0</v>
      </c>
      <c r="C94" s="19">
        <f>Tabela4[[#This Row],[Mara Barichello]]</f>
        <v>0</v>
      </c>
      <c r="D94" s="19">
        <f>Tabela4[[#This Row],[Jandira Dutra]]</f>
        <v>0</v>
      </c>
      <c r="E94" s="19">
        <f>Tabela4[[#This Row],[Luiz Fernando Kruger]]</f>
        <v>0</v>
      </c>
      <c r="F94" s="19">
        <f>SUM(Tabela4[[#This Row],[Paulo Bohn - 01]:[Paulo Bohn - 04]])</f>
        <v>0</v>
      </c>
      <c r="G94" s="19">
        <f>Tabela4[[#This Row],[Analia (Clodoaldo Entre-Ijuis)]]</f>
        <v>0</v>
      </c>
      <c r="H94" s="19">
        <f>Tabela4[[#This Row],[Biroh]]</f>
        <v>0</v>
      </c>
      <c r="I94" s="19">
        <f>Tabela4[[#This Row],[Gelson Posser]]</f>
        <v>0</v>
      </c>
      <c r="J94" s="19">
        <f>Tabela4[[#This Row],[Supermercado Caryone]]</f>
        <v>0</v>
      </c>
      <c r="K94" s="19">
        <f>Tabela4[[#This Row],[Ernani Minetto]]</f>
        <v>0</v>
      </c>
      <c r="L94" s="19">
        <f>Tabela4[[#This Row],[Jair Moscon]]</f>
        <v>0</v>
      </c>
      <c r="M94" s="19">
        <f>SUM(Tabela4[[#This Row],[Fabio Milke - 01]:[Fabio Milke - 02]])</f>
        <v>0</v>
      </c>
      <c r="N94" s="19">
        <f>Tabela4[[#This Row],[Piaia]]</f>
        <v>0</v>
      </c>
      <c r="O94" s="19">
        <f>Tabela4[[#This Row],[Osmar Veronese]]</f>
        <v>0</v>
      </c>
      <c r="P94" s="19">
        <f>Tabela4[[#This Row],[ José Luiz Moraes]]</f>
        <v>0</v>
      </c>
      <c r="Q94" s="19">
        <f>Tabela4[[#This Row],[Supermercado Cripy]]</f>
        <v>0</v>
      </c>
      <c r="R94" s="19">
        <f>Tabela4[[#This Row],[Gláucio Lipski (Giruá)]]</f>
        <v>0</v>
      </c>
      <c r="S94" s="19">
        <f>Tabela4[[#This Row],[Contri]]</f>
        <v>0</v>
      </c>
      <c r="T94" s="19">
        <f>Tabela4[[#This Row],[Cleci Rubi]]</f>
        <v>0</v>
      </c>
      <c r="U94" s="19">
        <f>Tabela4[[#This Row],[Betine Rost]]</f>
        <v>0</v>
      </c>
      <c r="V94" s="19">
        <f>SUM(Tabela4[[#This Row],[Robinson Fetter - 01]:[Robinson Fetter - 03]])</f>
        <v>0</v>
      </c>
      <c r="W94" s="19">
        <f>Tabela4[[#This Row],[Fabio De Moura]]</f>
        <v>0</v>
      </c>
      <c r="X94" s="19">
        <f>Tabela4[[#This Row],[Rochele Santos Moraes]]</f>
        <v>0</v>
      </c>
      <c r="Y94" s="19">
        <f>Tabela4[[#This Row],[Auto Posto Kairã]]</f>
        <v>0</v>
      </c>
      <c r="Z94" s="19">
        <f>Tabela4[[#This Row],[Erno Schiefelbain]]</f>
        <v>0</v>
      </c>
      <c r="AA94" s="19">
        <f>Tabela4[[#This Row],[José Paulo Backes]]</f>
        <v>0</v>
      </c>
      <c r="AB94" s="19">
        <f>Tabela4[[#This Row],[Gelso Tofolo]]</f>
        <v>0</v>
      </c>
      <c r="AC94" s="19">
        <f>Tabela4[[#This Row],[Diamantino]]</f>
        <v>0</v>
      </c>
      <c r="AD94" s="19">
        <f>Tabela4[[#This Row],[Mercado Bueno]]</f>
        <v>0</v>
      </c>
      <c r="AE94" s="19">
        <f>Tabela4[[#This Row],[Daniela Donadel Massalai]]</f>
        <v>0</v>
      </c>
      <c r="AF94" s="19">
        <f>Tabela4[[#This Row],[Comercio De Moto Peças Irmãos Guarani Ltda]]</f>
        <v>0</v>
      </c>
      <c r="AG94" s="19">
        <f>Tabela4[[#This Row],[Mauricio Luis Lunardi]]</f>
        <v>0</v>
      </c>
      <c r="AH94" s="19">
        <f>Tabela4[[#This Row],[Rosa Maria Restle Radunz]]</f>
        <v>0</v>
      </c>
      <c r="AI94" s="19">
        <f>Tabela4[[#This Row],[Ivo Amaral De Oliveira]]</f>
        <v>0</v>
      </c>
      <c r="AJ94" s="19">
        <f>Tabela4[[#This Row],[Silvio Robert Lemos Avila]]</f>
        <v>0</v>
      </c>
      <c r="AK94" s="19">
        <f>Tabela4[[#This Row],[Eldo Rost]]</f>
        <v>0</v>
      </c>
      <c r="AL94" s="19">
        <f>SUM(Tabela4[[#This Row],[Padaria Avenida - 01]:[Padaria Avenida - 02]])</f>
        <v>0</v>
      </c>
      <c r="AM94" s="19">
        <f>Tabela4[[#This Row],[Cristiano Anshau]]</f>
        <v>0</v>
      </c>
      <c r="AN94" s="19">
        <f>Tabela4[[#This Row],[Luciana Claudete Meirelles Correa]]</f>
        <v>0</v>
      </c>
      <c r="AO94" s="19">
        <f>Tabela4[[#This Row],[Marcio Jose Siqueira]]</f>
        <v>0</v>
      </c>
      <c r="AP94" s="19">
        <f>Tabela4[[#This Row],[Marcos Rogerio Kessler]]</f>
        <v>0</v>
      </c>
      <c r="AQ94" s="19">
        <f>SUM(Tabela4[[#This Row],[AABB - 01]:[AABB - 02]])</f>
        <v>0</v>
      </c>
      <c r="AR94" s="19">
        <f>SUM(Tabela4[[#This Row],[Wanda Burkard - 01]:[Wanda Burkard - 02]])</f>
        <v>0</v>
      </c>
      <c r="AS94" s="19">
        <f>Tabela4[[#This Row],[Silvio Robert Lemos Avila Me]]</f>
        <v>0</v>
      </c>
      <c r="AT94" s="19">
        <f>Tabela4[[#This Row],[Carmelo]]</f>
        <v>0</v>
      </c>
      <c r="AU94" s="19">
        <f>Tabela4[[#This Row],[Antonio Dal Forno]]</f>
        <v>0</v>
      </c>
      <c r="AV94" s="19">
        <f>Tabela4[[#This Row],[Marisane Paulus]]</f>
        <v>0</v>
      </c>
      <c r="AW94" s="19">
        <f>Tabela4[[#This Row],[Segatto Ceretta Ltda]]</f>
        <v>0</v>
      </c>
      <c r="AX94" s="19">
        <f>SUM(Tabela4[[#This Row],[APAE - 01]:[APAE - 02]])</f>
        <v>0</v>
      </c>
      <c r="AY94" s="19">
        <f>Tabela4[[#This Row],[Cássio Burin]]</f>
        <v>0</v>
      </c>
      <c r="AZ94" s="19">
        <f>Tabela4[[#This Row],[Patrick Kristoschek Da Silva]]</f>
        <v>0</v>
      </c>
      <c r="BA94" s="19">
        <f>Tabela4[[#This Row],[Silvio Robert Ávila - (Valmir)]]</f>
        <v>0</v>
      </c>
      <c r="BB94" s="19">
        <f>Tabela4[[#This Row],[Zederson Jose Della Flora]]</f>
        <v>0</v>
      </c>
      <c r="BC94" s="19">
        <f>Tabela4[[#This Row],[Carlos Walmir Larsão Rolim]]</f>
        <v>0</v>
      </c>
      <c r="BD94" s="19">
        <f>Tabela4[[#This Row],[Danieli Missio]]</f>
        <v>0</v>
      </c>
      <c r="BE94" s="19">
        <f>Tabela4[[#This Row],[José Vasconcellos]]</f>
        <v>0</v>
      </c>
      <c r="BF94" s="19">
        <f>Tabela4[[#This Row],[Linho Lev Alimentos]]</f>
        <v>0</v>
      </c>
      <c r="BG94" s="19">
        <f>Tabela4[[#This Row],[Ernani Czapla]]</f>
        <v>0</v>
      </c>
      <c r="BH94" s="19">
        <f>Tabela4[[#This Row],[Valesca Da Luz]]</f>
        <v>0</v>
      </c>
      <c r="BI94" s="19">
        <f>Tabela4[[#This Row],[Olavo Mildner]]</f>
        <v>0</v>
      </c>
      <c r="BJ94" s="19">
        <f>Tabela4[[#This Row],[Dilnei Rohled]]</f>
        <v>0</v>
      </c>
      <c r="BK94" s="19">
        <f>Tabela4[[#This Row],[Shaiana Signorini]]</f>
        <v>0</v>
      </c>
      <c r="BL94" s="19">
        <f>Tabela4[[#This Row],[Fonse Atacado]]</f>
        <v>0</v>
      </c>
      <c r="BM94" s="19">
        <f>Tabela4[[#This Row],[Comercial de Alimentos]]</f>
        <v>0</v>
      </c>
      <c r="BN94" s="19">
        <f>Tabela4[[#This Row],[Ivone Kasburg Serralheria]]</f>
        <v>0</v>
      </c>
      <c r="BO94" s="19">
        <f>Tabela4[[#This Row],[Mercado Ceretta]]</f>
        <v>0</v>
      </c>
      <c r="BP94" s="19">
        <f>Tabela4[[#This Row],[Antonio Carlos Dos Santos Pereira]]</f>
        <v>0</v>
      </c>
      <c r="BQ94" s="19">
        <f>Tabela4[[#This Row],[Volnei Lemos Avila - Me]]</f>
        <v>0</v>
      </c>
      <c r="BR94" s="19">
        <f>Tabela4[[#This Row],[Silvana Meneghini]]</f>
        <v>0</v>
      </c>
      <c r="BS94" s="19">
        <f>Tabela4[[#This Row],[Eficaz Engenharia Ltda]]</f>
        <v>0</v>
      </c>
      <c r="BT94" s="19">
        <f>SUM(Tabela4[[#Headers],[Tania Regina Schmaltz - 01]:[Tania Regina Schmaltz - 02]])</f>
        <v>0</v>
      </c>
      <c r="BU94" s="19">
        <f>Tabela4[[#This Row],[Camila Ceretta Segatto]]</f>
        <v>0</v>
      </c>
      <c r="BV94" s="19">
        <f>Tabela4[[#This Row],[Vagner Ribas Dos Santos]]</f>
        <v>0</v>
      </c>
      <c r="BW94" s="19">
        <f>Tabela4[[#This Row],[Claudio Alfredo Konrat]]</f>
        <v>0</v>
      </c>
      <c r="BX94" s="19">
        <f>Tabela4[[#This Row],[Paulo Cesar da Rosa (Residencial)]]</f>
        <v>0</v>
      </c>
      <c r="BY94" s="19">
        <f>Tabela4[[#This Row],[Paulo Cesar da Rosa (Comercial)]]</f>
        <v>0</v>
      </c>
      <c r="BZ94" s="19">
        <f>Tabela4[[#This Row],[Geselda Schirmer (Fabiano)]]</f>
        <v>0</v>
      </c>
    </row>
    <row r="95" spans="1:78" s="19" customFormat="1" x14ac:dyDescent="0.25">
      <c r="A95" s="17">
        <v>45931</v>
      </c>
      <c r="B95" s="19">
        <f>SUM(Tabela4[[#This Row],[Marlon Colovini - 01]:[Marlon Colovini - 02]])</f>
        <v>0</v>
      </c>
      <c r="C95" s="19">
        <f>Tabela4[[#This Row],[Mara Barichello]]</f>
        <v>0</v>
      </c>
      <c r="D95" s="19">
        <f>Tabela4[[#This Row],[Jandira Dutra]]</f>
        <v>0</v>
      </c>
      <c r="E95" s="19">
        <f>Tabela4[[#This Row],[Luiz Fernando Kruger]]</f>
        <v>0</v>
      </c>
      <c r="F95" s="19">
        <f>SUM(Tabela4[[#This Row],[Paulo Bohn - 01]:[Paulo Bohn - 04]])</f>
        <v>0</v>
      </c>
      <c r="G95" s="19">
        <f>Tabela4[[#This Row],[Analia (Clodoaldo Entre-Ijuis)]]</f>
        <v>0</v>
      </c>
      <c r="H95" s="19">
        <f>Tabela4[[#This Row],[Biroh]]</f>
        <v>0</v>
      </c>
      <c r="I95" s="19">
        <f>Tabela4[[#This Row],[Gelson Posser]]</f>
        <v>0</v>
      </c>
      <c r="J95" s="19">
        <f>Tabela4[[#This Row],[Supermercado Caryone]]</f>
        <v>0</v>
      </c>
      <c r="K95" s="19">
        <f>Tabela4[[#This Row],[Ernani Minetto]]</f>
        <v>0</v>
      </c>
      <c r="L95" s="19">
        <f>Tabela4[[#This Row],[Jair Moscon]]</f>
        <v>0</v>
      </c>
      <c r="M95" s="19">
        <f>SUM(Tabela4[[#This Row],[Fabio Milke - 01]:[Fabio Milke - 02]])</f>
        <v>0</v>
      </c>
      <c r="N95" s="19">
        <f>Tabela4[[#This Row],[Piaia]]</f>
        <v>0</v>
      </c>
      <c r="O95" s="19">
        <f>Tabela4[[#This Row],[Osmar Veronese]]</f>
        <v>0</v>
      </c>
      <c r="P95" s="19">
        <f>Tabela4[[#This Row],[ José Luiz Moraes]]</f>
        <v>0</v>
      </c>
      <c r="Q95" s="19">
        <f>Tabela4[[#This Row],[Supermercado Cripy]]</f>
        <v>0</v>
      </c>
      <c r="R95" s="19">
        <f>Tabela4[[#This Row],[Gláucio Lipski (Giruá)]]</f>
        <v>0</v>
      </c>
      <c r="S95" s="19">
        <f>Tabela4[[#This Row],[Contri]]</f>
        <v>0</v>
      </c>
      <c r="T95" s="19">
        <f>Tabela4[[#This Row],[Cleci Rubi]]</f>
        <v>0</v>
      </c>
      <c r="U95" s="19">
        <f>Tabela4[[#This Row],[Betine Rost]]</f>
        <v>0</v>
      </c>
      <c r="V95" s="19">
        <f>SUM(Tabela4[[#This Row],[Robinson Fetter - 01]:[Robinson Fetter - 03]])</f>
        <v>0</v>
      </c>
      <c r="W95" s="19">
        <f>Tabela4[[#This Row],[Fabio De Moura]]</f>
        <v>0</v>
      </c>
      <c r="X95" s="19">
        <f>Tabela4[[#This Row],[Rochele Santos Moraes]]</f>
        <v>0</v>
      </c>
      <c r="Y95" s="19">
        <f>Tabela4[[#This Row],[Auto Posto Kairã]]</f>
        <v>0</v>
      </c>
      <c r="Z95" s="19">
        <f>Tabela4[[#This Row],[Erno Schiefelbain]]</f>
        <v>0</v>
      </c>
      <c r="AA95" s="19">
        <f>Tabela4[[#This Row],[José Paulo Backes]]</f>
        <v>0</v>
      </c>
      <c r="AB95" s="19">
        <f>Tabela4[[#This Row],[Gelso Tofolo]]</f>
        <v>0</v>
      </c>
      <c r="AC95" s="19">
        <f>Tabela4[[#This Row],[Diamantino]]</f>
        <v>0</v>
      </c>
      <c r="AD95" s="19">
        <f>Tabela4[[#This Row],[Mercado Bueno]]</f>
        <v>0</v>
      </c>
      <c r="AE95" s="19">
        <f>Tabela4[[#This Row],[Daniela Donadel Massalai]]</f>
        <v>0</v>
      </c>
      <c r="AF95" s="19">
        <f>Tabela4[[#This Row],[Comercio De Moto Peças Irmãos Guarani Ltda]]</f>
        <v>0</v>
      </c>
      <c r="AG95" s="19">
        <f>Tabela4[[#This Row],[Mauricio Luis Lunardi]]</f>
        <v>0</v>
      </c>
      <c r="AH95" s="19">
        <f>Tabela4[[#This Row],[Rosa Maria Restle Radunz]]</f>
        <v>0</v>
      </c>
      <c r="AI95" s="19">
        <f>Tabela4[[#This Row],[Ivo Amaral De Oliveira]]</f>
        <v>0</v>
      </c>
      <c r="AJ95" s="19">
        <f>Tabela4[[#This Row],[Silvio Robert Lemos Avila]]</f>
        <v>0</v>
      </c>
      <c r="AK95" s="19">
        <f>Tabela4[[#This Row],[Eldo Rost]]</f>
        <v>0</v>
      </c>
      <c r="AL95" s="19">
        <f>SUM(Tabela4[[#This Row],[Padaria Avenida - 01]:[Padaria Avenida - 02]])</f>
        <v>0</v>
      </c>
      <c r="AM95" s="19">
        <f>Tabela4[[#This Row],[Cristiano Anshau]]</f>
        <v>0</v>
      </c>
      <c r="AN95" s="19">
        <f>Tabela4[[#This Row],[Luciana Claudete Meirelles Correa]]</f>
        <v>0</v>
      </c>
      <c r="AO95" s="19">
        <f>Tabela4[[#This Row],[Marcio Jose Siqueira]]</f>
        <v>0</v>
      </c>
      <c r="AP95" s="19">
        <f>Tabela4[[#This Row],[Marcos Rogerio Kessler]]</f>
        <v>0</v>
      </c>
      <c r="AQ95" s="19">
        <f>SUM(Tabela4[[#This Row],[AABB - 01]:[AABB - 02]])</f>
        <v>0</v>
      </c>
      <c r="AR95" s="19">
        <f>SUM(Tabela4[[#This Row],[Wanda Burkard - 01]:[Wanda Burkard - 02]])</f>
        <v>0</v>
      </c>
      <c r="AS95" s="19">
        <f>Tabela4[[#This Row],[Silvio Robert Lemos Avila Me]]</f>
        <v>0</v>
      </c>
      <c r="AT95" s="19">
        <f>Tabela4[[#This Row],[Carmelo]]</f>
        <v>0</v>
      </c>
      <c r="AU95" s="19">
        <f>Tabela4[[#This Row],[Antonio Dal Forno]]</f>
        <v>0</v>
      </c>
      <c r="AV95" s="19">
        <f>Tabela4[[#This Row],[Marisane Paulus]]</f>
        <v>0</v>
      </c>
      <c r="AW95" s="19">
        <f>Tabela4[[#This Row],[Segatto Ceretta Ltda]]</f>
        <v>0</v>
      </c>
      <c r="AX95" s="19">
        <f>SUM(Tabela4[[#This Row],[APAE - 01]:[APAE - 02]])</f>
        <v>0</v>
      </c>
      <c r="AY95" s="19">
        <f>Tabela4[[#This Row],[Cássio Burin]]</f>
        <v>0</v>
      </c>
      <c r="AZ95" s="19">
        <f>Tabela4[[#This Row],[Patrick Kristoschek Da Silva]]</f>
        <v>0</v>
      </c>
      <c r="BA95" s="19">
        <f>Tabela4[[#This Row],[Silvio Robert Ávila - (Valmir)]]</f>
        <v>0</v>
      </c>
      <c r="BB95" s="19">
        <f>Tabela4[[#This Row],[Zederson Jose Della Flora]]</f>
        <v>0</v>
      </c>
      <c r="BC95" s="19">
        <f>Tabela4[[#This Row],[Carlos Walmir Larsão Rolim]]</f>
        <v>0</v>
      </c>
      <c r="BD95" s="19">
        <f>Tabela4[[#This Row],[Danieli Missio]]</f>
        <v>0</v>
      </c>
      <c r="BE95" s="19">
        <f>Tabela4[[#This Row],[José Vasconcellos]]</f>
        <v>0</v>
      </c>
      <c r="BF95" s="19">
        <f>Tabela4[[#This Row],[Linho Lev Alimentos]]</f>
        <v>0</v>
      </c>
      <c r="BG95" s="19">
        <f>Tabela4[[#This Row],[Ernani Czapla]]</f>
        <v>0</v>
      </c>
      <c r="BH95" s="19">
        <f>Tabela4[[#This Row],[Valesca Da Luz]]</f>
        <v>0</v>
      </c>
      <c r="BI95" s="19">
        <f>Tabela4[[#This Row],[Olavo Mildner]]</f>
        <v>0</v>
      </c>
      <c r="BJ95" s="19">
        <f>Tabela4[[#This Row],[Dilnei Rohled]]</f>
        <v>0</v>
      </c>
      <c r="BK95" s="19">
        <f>Tabela4[[#This Row],[Shaiana Signorini]]</f>
        <v>0</v>
      </c>
      <c r="BL95" s="19">
        <f>Tabela4[[#This Row],[Fonse Atacado]]</f>
        <v>0</v>
      </c>
      <c r="BM95" s="19">
        <f>Tabela4[[#This Row],[Comercial de Alimentos]]</f>
        <v>0</v>
      </c>
      <c r="BN95" s="19">
        <f>Tabela4[[#This Row],[Ivone Kasburg Serralheria]]</f>
        <v>0</v>
      </c>
      <c r="BO95" s="19">
        <f>Tabela4[[#This Row],[Mercado Ceretta]]</f>
        <v>0</v>
      </c>
      <c r="BP95" s="19">
        <f>Tabela4[[#This Row],[Antonio Carlos Dos Santos Pereira]]</f>
        <v>0</v>
      </c>
      <c r="BQ95" s="19">
        <f>Tabela4[[#This Row],[Volnei Lemos Avila - Me]]</f>
        <v>0</v>
      </c>
      <c r="BR95" s="19">
        <f>Tabela4[[#This Row],[Silvana Meneghini]]</f>
        <v>0</v>
      </c>
      <c r="BS95" s="19">
        <f>Tabela4[[#This Row],[Eficaz Engenharia Ltda]]</f>
        <v>0</v>
      </c>
      <c r="BT95" s="19">
        <f>SUM(Tabela4[[#Headers],[Tania Regina Schmaltz - 01]:[Tania Regina Schmaltz - 02]])</f>
        <v>0</v>
      </c>
      <c r="BU95" s="19">
        <f>Tabela4[[#This Row],[Camila Ceretta Segatto]]</f>
        <v>0</v>
      </c>
      <c r="BV95" s="19">
        <f>Tabela4[[#This Row],[Vagner Ribas Dos Santos]]</f>
        <v>0</v>
      </c>
      <c r="BW95" s="19">
        <f>Tabela4[[#This Row],[Claudio Alfredo Konrat]]</f>
        <v>0</v>
      </c>
      <c r="BX95" s="19">
        <f>Tabela4[[#This Row],[Paulo Cesar da Rosa (Residencial)]]</f>
        <v>0</v>
      </c>
      <c r="BY95" s="19">
        <f>Tabela4[[#This Row],[Paulo Cesar da Rosa (Comercial)]]</f>
        <v>0</v>
      </c>
      <c r="BZ95" s="19">
        <f>Tabela4[[#This Row],[Geselda Schirmer (Fabiano)]]</f>
        <v>0</v>
      </c>
    </row>
    <row r="96" spans="1:78" s="19" customFormat="1" x14ac:dyDescent="0.25">
      <c r="A96" s="17">
        <v>45962</v>
      </c>
      <c r="B96" s="19">
        <f>SUM(Tabela4[[#This Row],[Marlon Colovini - 01]:[Marlon Colovini - 02]])</f>
        <v>0</v>
      </c>
      <c r="C96" s="19">
        <f>Tabela4[[#This Row],[Mara Barichello]]</f>
        <v>0</v>
      </c>
      <c r="D96" s="19">
        <f>Tabela4[[#This Row],[Jandira Dutra]]</f>
        <v>0</v>
      </c>
      <c r="E96" s="19">
        <f>Tabela4[[#This Row],[Luiz Fernando Kruger]]</f>
        <v>0</v>
      </c>
      <c r="F96" s="19">
        <f>SUM(Tabela4[[#This Row],[Paulo Bohn - 01]:[Paulo Bohn - 04]])</f>
        <v>0</v>
      </c>
      <c r="G96" s="19">
        <f>Tabela4[[#This Row],[Analia (Clodoaldo Entre-Ijuis)]]</f>
        <v>0</v>
      </c>
      <c r="H96" s="19">
        <f>Tabela4[[#This Row],[Biroh]]</f>
        <v>0</v>
      </c>
      <c r="I96" s="19">
        <f>Tabela4[[#This Row],[Gelson Posser]]</f>
        <v>0</v>
      </c>
      <c r="J96" s="19">
        <f>Tabela4[[#This Row],[Supermercado Caryone]]</f>
        <v>0</v>
      </c>
      <c r="K96" s="19">
        <f>Tabela4[[#This Row],[Ernani Minetto]]</f>
        <v>0</v>
      </c>
      <c r="L96" s="19">
        <f>Tabela4[[#This Row],[Jair Moscon]]</f>
        <v>0</v>
      </c>
      <c r="M96" s="19">
        <f>SUM(Tabela4[[#This Row],[Fabio Milke - 01]:[Fabio Milke - 02]])</f>
        <v>0</v>
      </c>
      <c r="N96" s="19">
        <f>Tabela4[[#This Row],[Piaia]]</f>
        <v>0</v>
      </c>
      <c r="O96" s="19">
        <f>Tabela4[[#This Row],[Osmar Veronese]]</f>
        <v>0</v>
      </c>
      <c r="P96" s="19">
        <f>Tabela4[[#This Row],[ José Luiz Moraes]]</f>
        <v>0</v>
      </c>
      <c r="Q96" s="19">
        <f>Tabela4[[#This Row],[Supermercado Cripy]]</f>
        <v>0</v>
      </c>
      <c r="R96" s="19">
        <f>Tabela4[[#This Row],[Gláucio Lipski (Giruá)]]</f>
        <v>0</v>
      </c>
      <c r="S96" s="19">
        <f>Tabela4[[#This Row],[Contri]]</f>
        <v>0</v>
      </c>
      <c r="T96" s="19">
        <f>Tabela4[[#This Row],[Cleci Rubi]]</f>
        <v>0</v>
      </c>
      <c r="U96" s="19">
        <f>Tabela4[[#This Row],[Betine Rost]]</f>
        <v>0</v>
      </c>
      <c r="V96" s="19">
        <f>SUM(Tabela4[[#This Row],[Robinson Fetter - 01]:[Robinson Fetter - 03]])</f>
        <v>0</v>
      </c>
      <c r="W96" s="19">
        <f>Tabela4[[#This Row],[Fabio De Moura]]</f>
        <v>0</v>
      </c>
      <c r="X96" s="19">
        <f>Tabela4[[#This Row],[Rochele Santos Moraes]]</f>
        <v>0</v>
      </c>
      <c r="Y96" s="19">
        <f>Tabela4[[#This Row],[Auto Posto Kairã]]</f>
        <v>0</v>
      </c>
      <c r="Z96" s="19">
        <f>Tabela4[[#This Row],[Erno Schiefelbain]]</f>
        <v>0</v>
      </c>
      <c r="AA96" s="19">
        <f>Tabela4[[#This Row],[José Paulo Backes]]</f>
        <v>0</v>
      </c>
      <c r="AB96" s="19">
        <f>Tabela4[[#This Row],[Gelso Tofolo]]</f>
        <v>0</v>
      </c>
      <c r="AC96" s="19">
        <f>Tabela4[[#This Row],[Diamantino]]</f>
        <v>0</v>
      </c>
      <c r="AD96" s="19">
        <f>Tabela4[[#This Row],[Mercado Bueno]]</f>
        <v>0</v>
      </c>
      <c r="AE96" s="19">
        <f>Tabela4[[#This Row],[Daniela Donadel Massalai]]</f>
        <v>0</v>
      </c>
      <c r="AF96" s="19">
        <f>Tabela4[[#This Row],[Comercio De Moto Peças Irmãos Guarani Ltda]]</f>
        <v>0</v>
      </c>
      <c r="AG96" s="19">
        <f>Tabela4[[#This Row],[Mauricio Luis Lunardi]]</f>
        <v>0</v>
      </c>
      <c r="AH96" s="19">
        <f>Tabela4[[#This Row],[Rosa Maria Restle Radunz]]</f>
        <v>0</v>
      </c>
      <c r="AI96" s="19">
        <f>Tabela4[[#This Row],[Ivo Amaral De Oliveira]]</f>
        <v>0</v>
      </c>
      <c r="AJ96" s="19">
        <f>Tabela4[[#This Row],[Silvio Robert Lemos Avila]]</f>
        <v>0</v>
      </c>
      <c r="AK96" s="19">
        <f>Tabela4[[#This Row],[Eldo Rost]]</f>
        <v>0</v>
      </c>
      <c r="AL96" s="19">
        <f>SUM(Tabela4[[#This Row],[Padaria Avenida - 01]:[Padaria Avenida - 02]])</f>
        <v>0</v>
      </c>
      <c r="AM96" s="19">
        <f>Tabela4[[#This Row],[Cristiano Anshau]]</f>
        <v>0</v>
      </c>
      <c r="AN96" s="19">
        <f>Tabela4[[#This Row],[Luciana Claudete Meirelles Correa]]</f>
        <v>0</v>
      </c>
      <c r="AO96" s="19">
        <f>Tabela4[[#This Row],[Marcio Jose Siqueira]]</f>
        <v>0</v>
      </c>
      <c r="AP96" s="19">
        <f>Tabela4[[#This Row],[Marcos Rogerio Kessler]]</f>
        <v>0</v>
      </c>
      <c r="AQ96" s="19">
        <f>SUM(Tabela4[[#This Row],[AABB - 01]:[AABB - 02]])</f>
        <v>0</v>
      </c>
      <c r="AR96" s="19">
        <f>SUM(Tabela4[[#This Row],[Wanda Burkard - 01]:[Wanda Burkard - 02]])</f>
        <v>0</v>
      </c>
      <c r="AS96" s="19">
        <f>Tabela4[[#This Row],[Silvio Robert Lemos Avila Me]]</f>
        <v>0</v>
      </c>
      <c r="AT96" s="19">
        <f>Tabela4[[#This Row],[Carmelo]]</f>
        <v>0</v>
      </c>
      <c r="AU96" s="19">
        <f>Tabela4[[#This Row],[Antonio Dal Forno]]</f>
        <v>0</v>
      </c>
      <c r="AV96" s="19">
        <f>Tabela4[[#This Row],[Marisane Paulus]]</f>
        <v>0</v>
      </c>
      <c r="AW96" s="19">
        <f>Tabela4[[#This Row],[Segatto Ceretta Ltda]]</f>
        <v>0</v>
      </c>
      <c r="AX96" s="19">
        <f>SUM(Tabela4[[#This Row],[APAE - 01]:[APAE - 02]])</f>
        <v>0</v>
      </c>
      <c r="AY96" s="19">
        <f>Tabela4[[#This Row],[Cássio Burin]]</f>
        <v>0</v>
      </c>
      <c r="AZ96" s="19">
        <f>Tabela4[[#This Row],[Patrick Kristoschek Da Silva]]</f>
        <v>0</v>
      </c>
      <c r="BA96" s="19">
        <f>Tabela4[[#This Row],[Silvio Robert Ávila - (Valmir)]]</f>
        <v>0</v>
      </c>
      <c r="BB96" s="19">
        <f>Tabela4[[#This Row],[Zederson Jose Della Flora]]</f>
        <v>0</v>
      </c>
      <c r="BC96" s="19">
        <f>Tabela4[[#This Row],[Carlos Walmir Larsão Rolim]]</f>
        <v>0</v>
      </c>
      <c r="BD96" s="19">
        <f>Tabela4[[#This Row],[Danieli Missio]]</f>
        <v>0</v>
      </c>
      <c r="BE96" s="19">
        <f>Tabela4[[#This Row],[José Vasconcellos]]</f>
        <v>0</v>
      </c>
      <c r="BF96" s="19">
        <f>Tabela4[[#This Row],[Linho Lev Alimentos]]</f>
        <v>0</v>
      </c>
      <c r="BG96" s="19">
        <f>Tabela4[[#This Row],[Ernani Czapla]]</f>
        <v>0</v>
      </c>
      <c r="BH96" s="19">
        <f>Tabela4[[#This Row],[Valesca Da Luz]]</f>
        <v>0</v>
      </c>
      <c r="BI96" s="19">
        <f>Tabela4[[#This Row],[Olavo Mildner]]</f>
        <v>0</v>
      </c>
      <c r="BJ96" s="19">
        <f>Tabela4[[#This Row],[Dilnei Rohled]]</f>
        <v>0</v>
      </c>
      <c r="BK96" s="19">
        <f>Tabela4[[#This Row],[Shaiana Signorini]]</f>
        <v>0</v>
      </c>
      <c r="BL96" s="19">
        <f>Tabela4[[#This Row],[Fonse Atacado]]</f>
        <v>0</v>
      </c>
      <c r="BM96" s="19">
        <f>Tabela4[[#This Row],[Comercial de Alimentos]]</f>
        <v>0</v>
      </c>
      <c r="BN96" s="19">
        <f>Tabela4[[#This Row],[Ivone Kasburg Serralheria]]</f>
        <v>0</v>
      </c>
      <c r="BO96" s="19">
        <f>Tabela4[[#This Row],[Mercado Ceretta]]</f>
        <v>0</v>
      </c>
      <c r="BP96" s="19">
        <f>Tabela4[[#This Row],[Antonio Carlos Dos Santos Pereira]]</f>
        <v>0</v>
      </c>
      <c r="BQ96" s="19">
        <f>Tabela4[[#This Row],[Volnei Lemos Avila - Me]]</f>
        <v>0</v>
      </c>
      <c r="BR96" s="19">
        <f>Tabela4[[#This Row],[Silvana Meneghini]]</f>
        <v>0</v>
      </c>
      <c r="BS96" s="19">
        <f>Tabela4[[#This Row],[Eficaz Engenharia Ltda]]</f>
        <v>0</v>
      </c>
      <c r="BT96" s="19">
        <f>SUM(Tabela4[[#Headers],[Tania Regina Schmaltz - 01]:[Tania Regina Schmaltz - 02]])</f>
        <v>0</v>
      </c>
      <c r="BU96" s="19">
        <f>Tabela4[[#This Row],[Camila Ceretta Segatto]]</f>
        <v>0</v>
      </c>
      <c r="BV96" s="19">
        <f>Tabela4[[#This Row],[Vagner Ribas Dos Santos]]</f>
        <v>0</v>
      </c>
      <c r="BW96" s="19">
        <f>Tabela4[[#This Row],[Claudio Alfredo Konrat]]</f>
        <v>0</v>
      </c>
      <c r="BX96" s="19">
        <f>Tabela4[[#This Row],[Paulo Cesar da Rosa (Residencial)]]</f>
        <v>0</v>
      </c>
      <c r="BY96" s="19">
        <f>Tabela4[[#This Row],[Paulo Cesar da Rosa (Comercial)]]</f>
        <v>0</v>
      </c>
      <c r="BZ96" s="19">
        <f>Tabela4[[#This Row],[Geselda Schirmer (Fabiano)]]</f>
        <v>0</v>
      </c>
    </row>
    <row r="97" spans="1:78" s="19" customFormat="1" x14ac:dyDescent="0.25">
      <c r="A97" s="17">
        <v>45992</v>
      </c>
      <c r="B97" s="19">
        <f>SUM(Tabela4[[#This Row],[Marlon Colovini - 01]:[Marlon Colovini - 02]])</f>
        <v>0</v>
      </c>
      <c r="C97" s="19">
        <f>Tabela4[[#This Row],[Mara Barichello]]</f>
        <v>0</v>
      </c>
      <c r="D97" s="19">
        <f>Tabela4[[#This Row],[Jandira Dutra]]</f>
        <v>0</v>
      </c>
      <c r="E97" s="19">
        <f>Tabela4[[#This Row],[Luiz Fernando Kruger]]</f>
        <v>0</v>
      </c>
      <c r="F97" s="19">
        <f>SUM(Tabela4[[#This Row],[Paulo Bohn - 01]:[Paulo Bohn - 04]])</f>
        <v>0</v>
      </c>
      <c r="G97" s="19">
        <f>Tabela4[[#This Row],[Analia (Clodoaldo Entre-Ijuis)]]</f>
        <v>0</v>
      </c>
      <c r="H97" s="19">
        <f>Tabela4[[#This Row],[Biroh]]</f>
        <v>0</v>
      </c>
      <c r="I97" s="19">
        <f>Tabela4[[#This Row],[Gelson Posser]]</f>
        <v>0</v>
      </c>
      <c r="J97" s="19">
        <f>Tabela4[[#This Row],[Supermercado Caryone]]</f>
        <v>0</v>
      </c>
      <c r="K97" s="19">
        <f>Tabela4[[#This Row],[Ernani Minetto]]</f>
        <v>0</v>
      </c>
      <c r="L97" s="19">
        <f>Tabela4[[#This Row],[Jair Moscon]]</f>
        <v>0</v>
      </c>
      <c r="M97" s="19">
        <f>SUM(Tabela4[[#This Row],[Fabio Milke - 01]:[Fabio Milke - 02]])</f>
        <v>0</v>
      </c>
      <c r="N97" s="19">
        <f>Tabela4[[#This Row],[Piaia]]</f>
        <v>0</v>
      </c>
      <c r="O97" s="19">
        <f>Tabela4[[#This Row],[Osmar Veronese]]</f>
        <v>0</v>
      </c>
      <c r="P97" s="19">
        <f>Tabela4[[#This Row],[ José Luiz Moraes]]</f>
        <v>0</v>
      </c>
      <c r="Q97" s="19">
        <f>Tabela4[[#This Row],[Supermercado Cripy]]</f>
        <v>0</v>
      </c>
      <c r="R97" s="19">
        <f>Tabela4[[#This Row],[Gláucio Lipski (Giruá)]]</f>
        <v>0</v>
      </c>
      <c r="S97" s="19">
        <f>Tabela4[[#This Row],[Contri]]</f>
        <v>0</v>
      </c>
      <c r="T97" s="19">
        <f>Tabela4[[#This Row],[Cleci Rubi]]</f>
        <v>0</v>
      </c>
      <c r="U97" s="19">
        <f>Tabela4[[#This Row],[Betine Rost]]</f>
        <v>0</v>
      </c>
      <c r="V97" s="19">
        <f>SUM(Tabela4[[#This Row],[Robinson Fetter - 01]:[Robinson Fetter - 03]])</f>
        <v>0</v>
      </c>
      <c r="W97" s="19">
        <f>Tabela4[[#This Row],[Fabio De Moura]]</f>
        <v>0</v>
      </c>
      <c r="X97" s="19">
        <f>Tabela4[[#This Row],[Rochele Santos Moraes]]</f>
        <v>0</v>
      </c>
      <c r="Y97" s="19">
        <f>Tabela4[[#This Row],[Auto Posto Kairã]]</f>
        <v>0</v>
      </c>
      <c r="Z97" s="19">
        <f>Tabela4[[#This Row],[Erno Schiefelbain]]</f>
        <v>0</v>
      </c>
      <c r="AA97" s="19">
        <f>Tabela4[[#This Row],[José Paulo Backes]]</f>
        <v>0</v>
      </c>
      <c r="AB97" s="19">
        <f>Tabela4[[#This Row],[Gelso Tofolo]]</f>
        <v>0</v>
      </c>
      <c r="AC97" s="19">
        <f>Tabela4[[#This Row],[Diamantino]]</f>
        <v>0</v>
      </c>
      <c r="AD97" s="19">
        <f>Tabela4[[#This Row],[Mercado Bueno]]</f>
        <v>0</v>
      </c>
      <c r="AE97" s="19">
        <f>Tabela4[[#This Row],[Daniela Donadel Massalai]]</f>
        <v>0</v>
      </c>
      <c r="AF97" s="19">
        <f>Tabela4[[#This Row],[Comercio De Moto Peças Irmãos Guarani Ltda]]</f>
        <v>0</v>
      </c>
      <c r="AG97" s="19">
        <f>Tabela4[[#This Row],[Mauricio Luis Lunardi]]</f>
        <v>0</v>
      </c>
      <c r="AH97" s="19">
        <f>Tabela4[[#This Row],[Rosa Maria Restle Radunz]]</f>
        <v>0</v>
      </c>
      <c r="AI97" s="19">
        <f>Tabela4[[#This Row],[Ivo Amaral De Oliveira]]</f>
        <v>0</v>
      </c>
      <c r="AJ97" s="19">
        <f>Tabela4[[#This Row],[Silvio Robert Lemos Avila]]</f>
        <v>0</v>
      </c>
      <c r="AK97" s="19">
        <f>Tabela4[[#This Row],[Eldo Rost]]</f>
        <v>0</v>
      </c>
      <c r="AL97" s="19">
        <f>SUM(Tabela4[[#This Row],[Padaria Avenida - 01]:[Padaria Avenida - 02]])</f>
        <v>0</v>
      </c>
      <c r="AM97" s="19">
        <f>Tabela4[[#This Row],[Cristiano Anshau]]</f>
        <v>0</v>
      </c>
      <c r="AN97" s="19">
        <f>Tabela4[[#This Row],[Luciana Claudete Meirelles Correa]]</f>
        <v>0</v>
      </c>
      <c r="AO97" s="19">
        <f>Tabela4[[#This Row],[Marcio Jose Siqueira]]</f>
        <v>0</v>
      </c>
      <c r="AP97" s="19">
        <f>Tabela4[[#This Row],[Marcos Rogerio Kessler]]</f>
        <v>0</v>
      </c>
      <c r="AQ97" s="19">
        <f>SUM(Tabela4[[#This Row],[AABB - 01]:[AABB - 02]])</f>
        <v>0</v>
      </c>
      <c r="AR97" s="19">
        <f>SUM(Tabela4[[#This Row],[Wanda Burkard - 01]:[Wanda Burkard - 02]])</f>
        <v>0</v>
      </c>
      <c r="AS97" s="19">
        <f>Tabela4[[#This Row],[Silvio Robert Lemos Avila Me]]</f>
        <v>0</v>
      </c>
      <c r="AT97" s="19">
        <f>Tabela4[[#This Row],[Carmelo]]</f>
        <v>0</v>
      </c>
      <c r="AU97" s="19">
        <f>Tabela4[[#This Row],[Antonio Dal Forno]]</f>
        <v>0</v>
      </c>
      <c r="AV97" s="19">
        <f>Tabela4[[#This Row],[Marisane Paulus]]</f>
        <v>0</v>
      </c>
      <c r="AW97" s="19">
        <f>Tabela4[[#This Row],[Segatto Ceretta Ltda]]</f>
        <v>0</v>
      </c>
      <c r="AX97" s="19">
        <f>SUM(Tabela4[[#This Row],[APAE - 01]:[APAE - 02]])</f>
        <v>0</v>
      </c>
      <c r="AY97" s="19">
        <f>Tabela4[[#This Row],[Cássio Burin]]</f>
        <v>0</v>
      </c>
      <c r="AZ97" s="19">
        <f>Tabela4[[#This Row],[Patrick Kristoschek Da Silva]]</f>
        <v>0</v>
      </c>
      <c r="BA97" s="19">
        <f>Tabela4[[#This Row],[Silvio Robert Ávila - (Valmir)]]</f>
        <v>0</v>
      </c>
      <c r="BB97" s="19">
        <f>Tabela4[[#This Row],[Zederson Jose Della Flora]]</f>
        <v>0</v>
      </c>
      <c r="BC97" s="19">
        <f>Tabela4[[#This Row],[Carlos Walmir Larsão Rolim]]</f>
        <v>0</v>
      </c>
      <c r="BD97" s="19">
        <f>Tabela4[[#This Row],[Danieli Missio]]</f>
        <v>0</v>
      </c>
      <c r="BE97" s="19">
        <f>Tabela4[[#This Row],[José Vasconcellos]]</f>
        <v>0</v>
      </c>
      <c r="BF97" s="19">
        <f>Tabela4[[#This Row],[Linho Lev Alimentos]]</f>
        <v>0</v>
      </c>
      <c r="BG97" s="19">
        <f>Tabela4[[#This Row],[Ernani Czapla]]</f>
        <v>0</v>
      </c>
      <c r="BH97" s="19">
        <f>Tabela4[[#This Row],[Valesca Da Luz]]</f>
        <v>0</v>
      </c>
      <c r="BI97" s="19">
        <f>Tabela4[[#This Row],[Olavo Mildner]]</f>
        <v>0</v>
      </c>
      <c r="BJ97" s="19">
        <f>Tabela4[[#This Row],[Dilnei Rohled]]</f>
        <v>0</v>
      </c>
      <c r="BK97" s="19">
        <f>Tabela4[[#This Row],[Shaiana Signorini]]</f>
        <v>0</v>
      </c>
      <c r="BL97" s="19">
        <f>Tabela4[[#This Row],[Fonse Atacado]]</f>
        <v>0</v>
      </c>
      <c r="BM97" s="19">
        <f>Tabela4[[#This Row],[Comercial de Alimentos]]</f>
        <v>0</v>
      </c>
      <c r="BN97" s="19">
        <f>Tabela4[[#This Row],[Ivone Kasburg Serralheria]]</f>
        <v>0</v>
      </c>
      <c r="BO97" s="19">
        <f>Tabela4[[#This Row],[Mercado Ceretta]]</f>
        <v>0</v>
      </c>
      <c r="BP97" s="19">
        <f>Tabela4[[#This Row],[Antonio Carlos Dos Santos Pereira]]</f>
        <v>0</v>
      </c>
      <c r="BQ97" s="19">
        <f>Tabela4[[#This Row],[Volnei Lemos Avila - Me]]</f>
        <v>0</v>
      </c>
      <c r="BR97" s="19">
        <f>Tabela4[[#This Row],[Silvana Meneghini]]</f>
        <v>0</v>
      </c>
      <c r="BS97" s="19">
        <f>Tabela4[[#This Row],[Eficaz Engenharia Ltda]]</f>
        <v>0</v>
      </c>
      <c r="BT97" s="19">
        <f>SUM(Tabela4[[#Headers],[Tania Regina Schmaltz - 01]:[Tania Regina Schmaltz - 02]])</f>
        <v>0</v>
      </c>
      <c r="BU97" s="19">
        <f>Tabela4[[#This Row],[Camila Ceretta Segatto]]</f>
        <v>0</v>
      </c>
      <c r="BV97" s="19">
        <f>Tabela4[[#This Row],[Vagner Ribas Dos Santos]]</f>
        <v>0</v>
      </c>
      <c r="BW97" s="19">
        <f>Tabela4[[#This Row],[Claudio Alfredo Konrat]]</f>
        <v>0</v>
      </c>
      <c r="BX97" s="19">
        <f>Tabela4[[#This Row],[Paulo Cesar da Rosa (Residencial)]]</f>
        <v>0</v>
      </c>
      <c r="BY97" s="19">
        <f>Tabela4[[#This Row],[Paulo Cesar da Rosa (Comercial)]]</f>
        <v>0</v>
      </c>
      <c r="BZ97" s="19">
        <f>Tabela4[[#This Row],[Geselda Schirmer (Fabiano)]]</f>
        <v>0</v>
      </c>
    </row>
    <row r="98" spans="1:78" s="19" customFormat="1" x14ac:dyDescent="0.25">
      <c r="A98" s="17">
        <v>46023</v>
      </c>
      <c r="B98" s="19">
        <f>SUM(Tabela4[[#This Row],[Marlon Colovini - 01]:[Marlon Colovini - 02]])</f>
        <v>0</v>
      </c>
      <c r="C98" s="19">
        <f>Tabela4[[#This Row],[Mara Barichello]]</f>
        <v>0</v>
      </c>
      <c r="D98" s="19">
        <f>Tabela4[[#This Row],[Jandira Dutra]]</f>
        <v>0</v>
      </c>
      <c r="E98" s="19">
        <f>Tabela4[[#This Row],[Luiz Fernando Kruger]]</f>
        <v>0</v>
      </c>
      <c r="F98" s="19">
        <f>SUM(Tabela4[[#This Row],[Paulo Bohn - 01]:[Paulo Bohn - 04]])</f>
        <v>0</v>
      </c>
      <c r="G98" s="19">
        <f>Tabela4[[#This Row],[Analia (Clodoaldo Entre-Ijuis)]]</f>
        <v>0</v>
      </c>
      <c r="H98" s="19">
        <f>Tabela4[[#This Row],[Biroh]]</f>
        <v>0</v>
      </c>
      <c r="I98" s="19">
        <f>Tabela4[[#This Row],[Gelson Posser]]</f>
        <v>0</v>
      </c>
      <c r="J98" s="19">
        <f>Tabela4[[#This Row],[Supermercado Caryone]]</f>
        <v>0</v>
      </c>
      <c r="K98" s="19">
        <f>Tabela4[[#This Row],[Ernani Minetto]]</f>
        <v>0</v>
      </c>
      <c r="L98" s="19">
        <f>Tabela4[[#This Row],[Jair Moscon]]</f>
        <v>0</v>
      </c>
      <c r="M98" s="19">
        <f>SUM(Tabela4[[#This Row],[Fabio Milke - 01]:[Fabio Milke - 02]])</f>
        <v>0</v>
      </c>
      <c r="N98" s="19">
        <f>Tabela4[[#This Row],[Piaia]]</f>
        <v>0</v>
      </c>
      <c r="O98" s="19">
        <f>Tabela4[[#This Row],[Osmar Veronese]]</f>
        <v>0</v>
      </c>
      <c r="P98" s="19">
        <f>Tabela4[[#This Row],[ José Luiz Moraes]]</f>
        <v>0</v>
      </c>
      <c r="Q98" s="19">
        <f>Tabela4[[#This Row],[Supermercado Cripy]]</f>
        <v>0</v>
      </c>
      <c r="R98" s="19">
        <f>Tabela4[[#This Row],[Gláucio Lipski (Giruá)]]</f>
        <v>0</v>
      </c>
      <c r="S98" s="19">
        <f>Tabela4[[#This Row],[Contri]]</f>
        <v>0</v>
      </c>
      <c r="T98" s="19">
        <f>Tabela4[[#This Row],[Cleci Rubi]]</f>
        <v>0</v>
      </c>
      <c r="U98" s="19">
        <f>Tabela4[[#This Row],[Betine Rost]]</f>
        <v>0</v>
      </c>
      <c r="V98" s="19">
        <f>SUM(Tabela4[[#This Row],[Robinson Fetter - 01]:[Robinson Fetter - 03]])</f>
        <v>0</v>
      </c>
      <c r="W98" s="19">
        <f>Tabela4[[#This Row],[Fabio De Moura]]</f>
        <v>0</v>
      </c>
      <c r="X98" s="19">
        <f>Tabela4[[#This Row],[Rochele Santos Moraes]]</f>
        <v>0</v>
      </c>
      <c r="Y98" s="19">
        <f>Tabela4[[#This Row],[Auto Posto Kairã]]</f>
        <v>0</v>
      </c>
      <c r="Z98" s="19">
        <f>Tabela4[[#This Row],[Erno Schiefelbain]]</f>
        <v>0</v>
      </c>
      <c r="AA98" s="19">
        <f>Tabela4[[#This Row],[José Paulo Backes]]</f>
        <v>0</v>
      </c>
      <c r="AB98" s="19">
        <f>Tabela4[[#This Row],[Gelso Tofolo]]</f>
        <v>0</v>
      </c>
      <c r="AC98" s="19">
        <f>Tabela4[[#This Row],[Diamantino]]</f>
        <v>0</v>
      </c>
      <c r="AD98" s="19">
        <f>Tabela4[[#This Row],[Mercado Bueno]]</f>
        <v>0</v>
      </c>
      <c r="AE98" s="19">
        <f>Tabela4[[#This Row],[Daniela Donadel Massalai]]</f>
        <v>0</v>
      </c>
      <c r="AF98" s="19">
        <f>Tabela4[[#This Row],[Comercio De Moto Peças Irmãos Guarani Ltda]]</f>
        <v>0</v>
      </c>
      <c r="AG98" s="19">
        <f>Tabela4[[#This Row],[Mauricio Luis Lunardi]]</f>
        <v>0</v>
      </c>
      <c r="AH98" s="19">
        <f>Tabela4[[#This Row],[Rosa Maria Restle Radunz]]</f>
        <v>0</v>
      </c>
      <c r="AI98" s="19">
        <f>Tabela4[[#This Row],[Ivo Amaral De Oliveira]]</f>
        <v>0</v>
      </c>
      <c r="AJ98" s="19">
        <f>Tabela4[[#This Row],[Silvio Robert Lemos Avila]]</f>
        <v>0</v>
      </c>
      <c r="AK98" s="19">
        <f>Tabela4[[#This Row],[Eldo Rost]]</f>
        <v>0</v>
      </c>
      <c r="AL98" s="19">
        <f>SUM(Tabela4[[#This Row],[Padaria Avenida - 01]:[Padaria Avenida - 02]])</f>
        <v>0</v>
      </c>
      <c r="AM98" s="19">
        <f>Tabela4[[#This Row],[Cristiano Anshau]]</f>
        <v>0</v>
      </c>
      <c r="AN98" s="19">
        <f>Tabela4[[#This Row],[Luciana Claudete Meirelles Correa]]</f>
        <v>0</v>
      </c>
      <c r="AO98" s="19">
        <f>Tabela4[[#This Row],[Marcio Jose Siqueira]]</f>
        <v>0</v>
      </c>
      <c r="AP98" s="19">
        <f>Tabela4[[#This Row],[Marcos Rogerio Kessler]]</f>
        <v>0</v>
      </c>
      <c r="AQ98" s="19">
        <f>SUM(Tabela4[[#This Row],[AABB - 01]:[AABB - 02]])</f>
        <v>0</v>
      </c>
      <c r="AR98" s="19">
        <f>SUM(Tabela4[[#This Row],[Wanda Burkard - 01]:[Wanda Burkard - 02]])</f>
        <v>0</v>
      </c>
      <c r="AS98" s="19">
        <f>Tabela4[[#This Row],[Silvio Robert Lemos Avila Me]]</f>
        <v>0</v>
      </c>
      <c r="AT98" s="19">
        <f>Tabela4[[#This Row],[Carmelo]]</f>
        <v>0</v>
      </c>
      <c r="AU98" s="19">
        <f>Tabela4[[#This Row],[Antonio Dal Forno]]</f>
        <v>0</v>
      </c>
      <c r="AV98" s="19">
        <f>Tabela4[[#This Row],[Marisane Paulus]]</f>
        <v>0</v>
      </c>
      <c r="AW98" s="19">
        <f>Tabela4[[#This Row],[Segatto Ceretta Ltda]]</f>
        <v>0</v>
      </c>
      <c r="AX98" s="19">
        <f>SUM(Tabela4[[#This Row],[APAE - 01]:[APAE - 02]])</f>
        <v>0</v>
      </c>
      <c r="AY98" s="19">
        <f>Tabela4[[#This Row],[Cássio Burin]]</f>
        <v>0</v>
      </c>
      <c r="AZ98" s="19">
        <f>Tabela4[[#This Row],[Patrick Kristoschek Da Silva]]</f>
        <v>0</v>
      </c>
      <c r="BA98" s="19">
        <f>Tabela4[[#This Row],[Silvio Robert Ávila - (Valmir)]]</f>
        <v>0</v>
      </c>
      <c r="BB98" s="19">
        <f>Tabela4[[#This Row],[Zederson Jose Della Flora]]</f>
        <v>0</v>
      </c>
      <c r="BC98" s="19">
        <f>Tabela4[[#This Row],[Carlos Walmir Larsão Rolim]]</f>
        <v>0</v>
      </c>
      <c r="BD98" s="19">
        <f>Tabela4[[#This Row],[Danieli Missio]]</f>
        <v>0</v>
      </c>
      <c r="BE98" s="19">
        <f>Tabela4[[#This Row],[José Vasconcellos]]</f>
        <v>0</v>
      </c>
      <c r="BF98" s="19">
        <f>Tabela4[[#This Row],[Linho Lev Alimentos]]</f>
        <v>0</v>
      </c>
      <c r="BG98" s="19">
        <f>Tabela4[[#This Row],[Ernani Czapla]]</f>
        <v>0</v>
      </c>
      <c r="BH98" s="19">
        <f>Tabela4[[#This Row],[Valesca Da Luz]]</f>
        <v>0</v>
      </c>
      <c r="BI98" s="19">
        <f>Tabela4[[#This Row],[Olavo Mildner]]</f>
        <v>0</v>
      </c>
      <c r="BJ98" s="19">
        <f>Tabela4[[#This Row],[Dilnei Rohled]]</f>
        <v>0</v>
      </c>
      <c r="BK98" s="19">
        <f>Tabela4[[#This Row],[Shaiana Signorini]]</f>
        <v>0</v>
      </c>
      <c r="BL98" s="19">
        <f>Tabela4[[#This Row],[Fonse Atacado]]</f>
        <v>0</v>
      </c>
      <c r="BM98" s="19">
        <f>Tabela4[[#This Row],[Comercial de Alimentos]]</f>
        <v>0</v>
      </c>
      <c r="BN98" s="19">
        <f>Tabela4[[#This Row],[Ivone Kasburg Serralheria]]</f>
        <v>0</v>
      </c>
      <c r="BO98" s="19">
        <f>Tabela4[[#This Row],[Mercado Ceretta]]</f>
        <v>0</v>
      </c>
      <c r="BP98" s="19">
        <f>Tabela4[[#This Row],[Antonio Carlos Dos Santos Pereira]]</f>
        <v>0</v>
      </c>
      <c r="BQ98" s="19">
        <f>Tabela4[[#This Row],[Volnei Lemos Avila - Me]]</f>
        <v>0</v>
      </c>
      <c r="BR98" s="19">
        <f>Tabela4[[#This Row],[Silvana Meneghini]]</f>
        <v>0</v>
      </c>
      <c r="BS98" s="19">
        <f>Tabela4[[#This Row],[Eficaz Engenharia Ltda]]</f>
        <v>0</v>
      </c>
      <c r="BT98" s="19">
        <f>SUM(Tabela4[[#Headers],[Tania Regina Schmaltz - 01]:[Tania Regina Schmaltz - 02]])</f>
        <v>0</v>
      </c>
      <c r="BU98" s="19">
        <f>Tabela4[[#This Row],[Camila Ceretta Segatto]]</f>
        <v>0</v>
      </c>
      <c r="BV98" s="19">
        <f>Tabela4[[#This Row],[Vagner Ribas Dos Santos]]</f>
        <v>0</v>
      </c>
      <c r="BW98" s="19">
        <f>Tabela4[[#This Row],[Claudio Alfredo Konrat]]</f>
        <v>0</v>
      </c>
      <c r="BX98" s="19">
        <f>Tabela4[[#This Row],[Paulo Cesar da Rosa (Residencial)]]</f>
        <v>0</v>
      </c>
      <c r="BY98" s="19">
        <f>Tabela4[[#This Row],[Paulo Cesar da Rosa (Comercial)]]</f>
        <v>0</v>
      </c>
      <c r="BZ98" s="19">
        <f>Tabela4[[#This Row],[Geselda Schirmer (Fabiano)]]</f>
        <v>0</v>
      </c>
    </row>
    <row r="99" spans="1:78" s="19" customFormat="1" x14ac:dyDescent="0.25">
      <c r="A99" s="17">
        <v>46054</v>
      </c>
      <c r="B99" s="19">
        <f>SUM(Tabela4[[#This Row],[Marlon Colovini - 01]:[Marlon Colovini - 02]])</f>
        <v>0</v>
      </c>
      <c r="C99" s="19">
        <f>Tabela4[[#This Row],[Mara Barichello]]</f>
        <v>0</v>
      </c>
      <c r="D99" s="19">
        <f>Tabela4[[#This Row],[Jandira Dutra]]</f>
        <v>0</v>
      </c>
      <c r="E99" s="19">
        <f>Tabela4[[#This Row],[Luiz Fernando Kruger]]</f>
        <v>0</v>
      </c>
      <c r="F99" s="19">
        <f>SUM(Tabela4[[#This Row],[Paulo Bohn - 01]:[Paulo Bohn - 04]])</f>
        <v>0</v>
      </c>
      <c r="G99" s="19">
        <f>Tabela4[[#This Row],[Analia (Clodoaldo Entre-Ijuis)]]</f>
        <v>0</v>
      </c>
      <c r="H99" s="19">
        <f>Tabela4[[#This Row],[Biroh]]</f>
        <v>0</v>
      </c>
      <c r="I99" s="19">
        <f>Tabela4[[#This Row],[Gelson Posser]]</f>
        <v>0</v>
      </c>
      <c r="J99" s="19">
        <f>Tabela4[[#This Row],[Supermercado Caryone]]</f>
        <v>0</v>
      </c>
      <c r="K99" s="19">
        <f>Tabela4[[#This Row],[Ernani Minetto]]</f>
        <v>0</v>
      </c>
      <c r="L99" s="19">
        <f>Tabela4[[#This Row],[Jair Moscon]]</f>
        <v>0</v>
      </c>
      <c r="M99" s="19">
        <f>SUM(Tabela4[[#This Row],[Fabio Milke - 01]:[Fabio Milke - 02]])</f>
        <v>0</v>
      </c>
      <c r="N99" s="19">
        <f>Tabela4[[#This Row],[Piaia]]</f>
        <v>0</v>
      </c>
      <c r="O99" s="19">
        <f>Tabela4[[#This Row],[Osmar Veronese]]</f>
        <v>0</v>
      </c>
      <c r="P99" s="19">
        <f>Tabela4[[#This Row],[ José Luiz Moraes]]</f>
        <v>0</v>
      </c>
      <c r="Q99" s="19">
        <f>Tabela4[[#This Row],[Supermercado Cripy]]</f>
        <v>0</v>
      </c>
      <c r="R99" s="19">
        <f>Tabela4[[#This Row],[Gláucio Lipski (Giruá)]]</f>
        <v>0</v>
      </c>
      <c r="S99" s="19">
        <f>Tabela4[[#This Row],[Contri]]</f>
        <v>0</v>
      </c>
      <c r="T99" s="19">
        <f>Tabela4[[#This Row],[Cleci Rubi]]</f>
        <v>0</v>
      </c>
      <c r="U99" s="19">
        <f>Tabela4[[#This Row],[Betine Rost]]</f>
        <v>0</v>
      </c>
      <c r="V99" s="19">
        <f>SUM(Tabela4[[#This Row],[Robinson Fetter - 01]:[Robinson Fetter - 03]])</f>
        <v>0</v>
      </c>
      <c r="W99" s="19">
        <f>Tabela4[[#This Row],[Fabio De Moura]]</f>
        <v>0</v>
      </c>
      <c r="X99" s="19">
        <f>Tabela4[[#This Row],[Rochele Santos Moraes]]</f>
        <v>0</v>
      </c>
      <c r="Y99" s="19">
        <f>Tabela4[[#This Row],[Auto Posto Kairã]]</f>
        <v>0</v>
      </c>
      <c r="Z99" s="19">
        <f>Tabela4[[#This Row],[Erno Schiefelbain]]</f>
        <v>0</v>
      </c>
      <c r="AA99" s="19">
        <f>Tabela4[[#This Row],[José Paulo Backes]]</f>
        <v>0</v>
      </c>
      <c r="AB99" s="19">
        <f>Tabela4[[#This Row],[Gelso Tofolo]]</f>
        <v>0</v>
      </c>
      <c r="AC99" s="19">
        <f>Tabela4[[#This Row],[Diamantino]]</f>
        <v>0</v>
      </c>
      <c r="AD99" s="19">
        <f>Tabela4[[#This Row],[Mercado Bueno]]</f>
        <v>0</v>
      </c>
      <c r="AE99" s="19">
        <f>Tabela4[[#This Row],[Daniela Donadel Massalai]]</f>
        <v>0</v>
      </c>
      <c r="AF99" s="19">
        <f>Tabela4[[#This Row],[Comercio De Moto Peças Irmãos Guarani Ltda]]</f>
        <v>0</v>
      </c>
      <c r="AG99" s="19">
        <f>Tabela4[[#This Row],[Mauricio Luis Lunardi]]</f>
        <v>0</v>
      </c>
      <c r="AH99" s="19">
        <f>Tabela4[[#This Row],[Rosa Maria Restle Radunz]]</f>
        <v>0</v>
      </c>
      <c r="AI99" s="19">
        <f>Tabela4[[#This Row],[Ivo Amaral De Oliveira]]</f>
        <v>0</v>
      </c>
      <c r="AJ99" s="19">
        <f>Tabela4[[#This Row],[Silvio Robert Lemos Avila]]</f>
        <v>0</v>
      </c>
      <c r="AK99" s="19">
        <f>Tabela4[[#This Row],[Eldo Rost]]</f>
        <v>0</v>
      </c>
      <c r="AL99" s="19">
        <f>SUM(Tabela4[[#This Row],[Padaria Avenida - 01]:[Padaria Avenida - 02]])</f>
        <v>0</v>
      </c>
      <c r="AM99" s="19">
        <f>Tabela4[[#This Row],[Cristiano Anshau]]</f>
        <v>0</v>
      </c>
      <c r="AN99" s="19">
        <f>Tabela4[[#This Row],[Luciana Claudete Meirelles Correa]]</f>
        <v>0</v>
      </c>
      <c r="AO99" s="19">
        <f>Tabela4[[#This Row],[Marcio Jose Siqueira]]</f>
        <v>0</v>
      </c>
      <c r="AP99" s="19">
        <f>Tabela4[[#This Row],[Marcos Rogerio Kessler]]</f>
        <v>0</v>
      </c>
      <c r="AQ99" s="19">
        <f>SUM(Tabela4[[#This Row],[AABB - 01]:[AABB - 02]])</f>
        <v>0</v>
      </c>
      <c r="AR99" s="19">
        <f>SUM(Tabela4[[#This Row],[Wanda Burkard - 01]:[Wanda Burkard - 02]])</f>
        <v>0</v>
      </c>
      <c r="AS99" s="19">
        <f>Tabela4[[#This Row],[Silvio Robert Lemos Avila Me]]</f>
        <v>0</v>
      </c>
      <c r="AT99" s="19">
        <f>Tabela4[[#This Row],[Carmelo]]</f>
        <v>0</v>
      </c>
      <c r="AU99" s="19">
        <f>Tabela4[[#This Row],[Antonio Dal Forno]]</f>
        <v>0</v>
      </c>
      <c r="AV99" s="19">
        <f>Tabela4[[#This Row],[Marisane Paulus]]</f>
        <v>0</v>
      </c>
      <c r="AW99" s="19">
        <f>Tabela4[[#This Row],[Segatto Ceretta Ltda]]</f>
        <v>0</v>
      </c>
      <c r="AX99" s="19">
        <f>SUM(Tabela4[[#This Row],[APAE - 01]:[APAE - 02]])</f>
        <v>0</v>
      </c>
      <c r="AY99" s="19">
        <f>Tabela4[[#This Row],[Cássio Burin]]</f>
        <v>0</v>
      </c>
      <c r="AZ99" s="19">
        <f>Tabela4[[#This Row],[Patrick Kristoschek Da Silva]]</f>
        <v>0</v>
      </c>
      <c r="BA99" s="19">
        <f>Tabela4[[#This Row],[Silvio Robert Ávila - (Valmir)]]</f>
        <v>0</v>
      </c>
      <c r="BB99" s="19">
        <f>Tabela4[[#This Row],[Zederson Jose Della Flora]]</f>
        <v>0</v>
      </c>
      <c r="BC99" s="19">
        <f>Tabela4[[#This Row],[Carlos Walmir Larsão Rolim]]</f>
        <v>0</v>
      </c>
      <c r="BD99" s="19">
        <f>Tabela4[[#This Row],[Danieli Missio]]</f>
        <v>0</v>
      </c>
      <c r="BE99" s="19">
        <f>Tabela4[[#This Row],[José Vasconcellos]]</f>
        <v>0</v>
      </c>
      <c r="BF99" s="19">
        <f>Tabela4[[#This Row],[Linho Lev Alimentos]]</f>
        <v>0</v>
      </c>
      <c r="BG99" s="19">
        <f>Tabela4[[#This Row],[Ernani Czapla]]</f>
        <v>0</v>
      </c>
      <c r="BH99" s="19">
        <f>Tabela4[[#This Row],[Valesca Da Luz]]</f>
        <v>0</v>
      </c>
      <c r="BI99" s="19">
        <f>Tabela4[[#This Row],[Olavo Mildner]]</f>
        <v>0</v>
      </c>
      <c r="BJ99" s="19">
        <f>Tabela4[[#This Row],[Dilnei Rohled]]</f>
        <v>0</v>
      </c>
      <c r="BK99" s="19">
        <f>Tabela4[[#This Row],[Shaiana Signorini]]</f>
        <v>0</v>
      </c>
      <c r="BL99" s="19">
        <f>Tabela4[[#This Row],[Fonse Atacado]]</f>
        <v>0</v>
      </c>
      <c r="BM99" s="19">
        <f>Tabela4[[#This Row],[Comercial de Alimentos]]</f>
        <v>0</v>
      </c>
      <c r="BN99" s="19">
        <f>Tabela4[[#This Row],[Ivone Kasburg Serralheria]]</f>
        <v>0</v>
      </c>
      <c r="BO99" s="19">
        <f>Tabela4[[#This Row],[Mercado Ceretta]]</f>
        <v>0</v>
      </c>
      <c r="BP99" s="19">
        <f>Tabela4[[#This Row],[Antonio Carlos Dos Santos Pereira]]</f>
        <v>0</v>
      </c>
      <c r="BQ99" s="19">
        <f>Tabela4[[#This Row],[Volnei Lemos Avila - Me]]</f>
        <v>0</v>
      </c>
      <c r="BR99" s="19">
        <f>Tabela4[[#This Row],[Silvana Meneghini]]</f>
        <v>0</v>
      </c>
      <c r="BS99" s="19">
        <f>Tabela4[[#This Row],[Eficaz Engenharia Ltda]]</f>
        <v>0</v>
      </c>
      <c r="BT99" s="19">
        <f>SUM(Tabela4[[#Headers],[Tania Regina Schmaltz - 01]:[Tania Regina Schmaltz - 02]])</f>
        <v>0</v>
      </c>
      <c r="BU99" s="19">
        <f>Tabela4[[#This Row],[Camila Ceretta Segatto]]</f>
        <v>0</v>
      </c>
      <c r="BV99" s="19">
        <f>Tabela4[[#This Row],[Vagner Ribas Dos Santos]]</f>
        <v>0</v>
      </c>
      <c r="BW99" s="19">
        <f>Tabela4[[#This Row],[Claudio Alfredo Konrat]]</f>
        <v>0</v>
      </c>
      <c r="BX99" s="19">
        <f>Tabela4[[#This Row],[Paulo Cesar da Rosa (Residencial)]]</f>
        <v>0</v>
      </c>
      <c r="BY99" s="19">
        <f>Tabela4[[#This Row],[Paulo Cesar da Rosa (Comercial)]]</f>
        <v>0</v>
      </c>
      <c r="BZ99" s="19">
        <f>Tabela4[[#This Row],[Geselda Schirmer (Fabiano)]]</f>
        <v>0</v>
      </c>
    </row>
    <row r="100" spans="1:78" s="19" customFormat="1" x14ac:dyDescent="0.25">
      <c r="A100" s="17">
        <v>46082</v>
      </c>
      <c r="B100" s="19">
        <f>SUM(Tabela4[[#This Row],[Marlon Colovini - 01]:[Marlon Colovini - 02]])</f>
        <v>0</v>
      </c>
      <c r="C100" s="19">
        <f>Tabela4[[#This Row],[Mara Barichello]]</f>
        <v>0</v>
      </c>
      <c r="D100" s="19">
        <f>Tabela4[[#This Row],[Jandira Dutra]]</f>
        <v>0</v>
      </c>
      <c r="E100" s="19">
        <f>Tabela4[[#This Row],[Luiz Fernando Kruger]]</f>
        <v>0</v>
      </c>
      <c r="F100" s="19">
        <f>SUM(Tabela4[[#This Row],[Paulo Bohn - 01]:[Paulo Bohn - 04]])</f>
        <v>0</v>
      </c>
      <c r="G100" s="19">
        <f>Tabela4[[#This Row],[Analia (Clodoaldo Entre-Ijuis)]]</f>
        <v>0</v>
      </c>
      <c r="H100" s="19">
        <f>Tabela4[[#This Row],[Biroh]]</f>
        <v>0</v>
      </c>
      <c r="I100" s="19">
        <f>Tabela4[[#This Row],[Gelson Posser]]</f>
        <v>0</v>
      </c>
      <c r="J100" s="19">
        <f>Tabela4[[#This Row],[Supermercado Caryone]]</f>
        <v>0</v>
      </c>
      <c r="K100" s="19">
        <f>Tabela4[[#This Row],[Ernani Minetto]]</f>
        <v>0</v>
      </c>
      <c r="L100" s="19">
        <f>Tabela4[[#This Row],[Jair Moscon]]</f>
        <v>0</v>
      </c>
      <c r="M100" s="19">
        <f>SUM(Tabela4[[#This Row],[Fabio Milke - 01]:[Fabio Milke - 02]])</f>
        <v>0</v>
      </c>
      <c r="N100" s="19">
        <f>Tabela4[[#This Row],[Piaia]]</f>
        <v>0</v>
      </c>
      <c r="O100" s="19">
        <f>Tabela4[[#This Row],[Osmar Veronese]]</f>
        <v>0</v>
      </c>
      <c r="P100" s="19">
        <f>Tabela4[[#This Row],[ José Luiz Moraes]]</f>
        <v>0</v>
      </c>
      <c r="Q100" s="19">
        <f>Tabela4[[#This Row],[Supermercado Cripy]]</f>
        <v>0</v>
      </c>
      <c r="R100" s="19">
        <f>Tabela4[[#This Row],[Gláucio Lipski (Giruá)]]</f>
        <v>0</v>
      </c>
      <c r="S100" s="19">
        <f>Tabela4[[#This Row],[Contri]]</f>
        <v>0</v>
      </c>
      <c r="T100" s="19">
        <f>Tabela4[[#This Row],[Cleci Rubi]]</f>
        <v>0</v>
      </c>
      <c r="U100" s="19">
        <f>Tabela4[[#This Row],[Betine Rost]]</f>
        <v>0</v>
      </c>
      <c r="V100" s="19">
        <f>SUM(Tabela4[[#This Row],[Robinson Fetter - 01]:[Robinson Fetter - 03]])</f>
        <v>0</v>
      </c>
      <c r="W100" s="19">
        <f>Tabela4[[#This Row],[Fabio De Moura]]</f>
        <v>0</v>
      </c>
      <c r="X100" s="19">
        <f>Tabela4[[#This Row],[Rochele Santos Moraes]]</f>
        <v>0</v>
      </c>
      <c r="Y100" s="19">
        <f>Tabela4[[#This Row],[Auto Posto Kairã]]</f>
        <v>0</v>
      </c>
      <c r="Z100" s="19">
        <f>Tabela4[[#This Row],[Erno Schiefelbain]]</f>
        <v>0</v>
      </c>
      <c r="AA100" s="19">
        <f>Tabela4[[#This Row],[José Paulo Backes]]</f>
        <v>0</v>
      </c>
      <c r="AB100" s="19">
        <f>Tabela4[[#This Row],[Gelso Tofolo]]</f>
        <v>0</v>
      </c>
      <c r="AC100" s="19">
        <f>Tabela4[[#This Row],[Diamantino]]</f>
        <v>0</v>
      </c>
      <c r="AD100" s="19">
        <f>Tabela4[[#This Row],[Mercado Bueno]]</f>
        <v>0</v>
      </c>
      <c r="AE100" s="19">
        <f>Tabela4[[#This Row],[Daniela Donadel Massalai]]</f>
        <v>0</v>
      </c>
      <c r="AF100" s="19">
        <f>Tabela4[[#This Row],[Comercio De Moto Peças Irmãos Guarani Ltda]]</f>
        <v>0</v>
      </c>
      <c r="AG100" s="19">
        <f>Tabela4[[#This Row],[Mauricio Luis Lunardi]]</f>
        <v>0</v>
      </c>
      <c r="AH100" s="19">
        <f>Tabela4[[#This Row],[Rosa Maria Restle Radunz]]</f>
        <v>0</v>
      </c>
      <c r="AI100" s="19">
        <f>Tabela4[[#This Row],[Ivo Amaral De Oliveira]]</f>
        <v>0</v>
      </c>
      <c r="AJ100" s="19">
        <f>Tabela4[[#This Row],[Silvio Robert Lemos Avila]]</f>
        <v>0</v>
      </c>
      <c r="AK100" s="19">
        <f>Tabela4[[#This Row],[Eldo Rost]]</f>
        <v>0</v>
      </c>
      <c r="AL100" s="19">
        <f>SUM(Tabela4[[#This Row],[Padaria Avenida - 01]:[Padaria Avenida - 02]])</f>
        <v>0</v>
      </c>
      <c r="AM100" s="19">
        <f>Tabela4[[#This Row],[Cristiano Anshau]]</f>
        <v>0</v>
      </c>
      <c r="AN100" s="19">
        <f>Tabela4[[#This Row],[Luciana Claudete Meirelles Correa]]</f>
        <v>0</v>
      </c>
      <c r="AO100" s="19">
        <f>Tabela4[[#This Row],[Marcio Jose Siqueira]]</f>
        <v>0</v>
      </c>
      <c r="AP100" s="19">
        <f>Tabela4[[#This Row],[Marcos Rogerio Kessler]]</f>
        <v>0</v>
      </c>
      <c r="AQ100" s="19">
        <f>SUM(Tabela4[[#This Row],[AABB - 01]:[AABB - 02]])</f>
        <v>0</v>
      </c>
      <c r="AR100" s="19">
        <f>SUM(Tabela4[[#This Row],[Wanda Burkard - 01]:[Wanda Burkard - 02]])</f>
        <v>0</v>
      </c>
      <c r="AS100" s="19">
        <f>Tabela4[[#This Row],[Silvio Robert Lemos Avila Me]]</f>
        <v>0</v>
      </c>
      <c r="AT100" s="19">
        <f>Tabela4[[#This Row],[Carmelo]]</f>
        <v>0</v>
      </c>
      <c r="AU100" s="19">
        <f>Tabela4[[#This Row],[Antonio Dal Forno]]</f>
        <v>0</v>
      </c>
      <c r="AV100" s="19">
        <f>Tabela4[[#This Row],[Marisane Paulus]]</f>
        <v>0</v>
      </c>
      <c r="AW100" s="19">
        <f>Tabela4[[#This Row],[Segatto Ceretta Ltda]]</f>
        <v>0</v>
      </c>
      <c r="AX100" s="19">
        <f>SUM(Tabela4[[#This Row],[APAE - 01]:[APAE - 02]])</f>
        <v>0</v>
      </c>
      <c r="AY100" s="19">
        <f>Tabela4[[#This Row],[Cássio Burin]]</f>
        <v>0</v>
      </c>
      <c r="AZ100" s="19">
        <f>Tabela4[[#This Row],[Patrick Kristoschek Da Silva]]</f>
        <v>0</v>
      </c>
      <c r="BA100" s="19">
        <f>Tabela4[[#This Row],[Silvio Robert Ávila - (Valmir)]]</f>
        <v>0</v>
      </c>
      <c r="BB100" s="19">
        <f>Tabela4[[#This Row],[Zederson Jose Della Flora]]</f>
        <v>0</v>
      </c>
      <c r="BC100" s="19">
        <f>Tabela4[[#This Row],[Carlos Walmir Larsão Rolim]]</f>
        <v>0</v>
      </c>
      <c r="BD100" s="19">
        <f>Tabela4[[#This Row],[Danieli Missio]]</f>
        <v>0</v>
      </c>
      <c r="BE100" s="19">
        <f>Tabela4[[#This Row],[José Vasconcellos]]</f>
        <v>0</v>
      </c>
      <c r="BF100" s="19">
        <f>Tabela4[[#This Row],[Linho Lev Alimentos]]</f>
        <v>0</v>
      </c>
      <c r="BG100" s="19">
        <f>Tabela4[[#This Row],[Ernani Czapla]]</f>
        <v>0</v>
      </c>
      <c r="BH100" s="19">
        <f>Tabela4[[#This Row],[Valesca Da Luz]]</f>
        <v>0</v>
      </c>
      <c r="BI100" s="19">
        <f>Tabela4[[#This Row],[Olavo Mildner]]</f>
        <v>0</v>
      </c>
      <c r="BJ100" s="19">
        <f>Tabela4[[#This Row],[Dilnei Rohled]]</f>
        <v>0</v>
      </c>
      <c r="BK100" s="19">
        <f>Tabela4[[#This Row],[Shaiana Signorini]]</f>
        <v>0</v>
      </c>
      <c r="BL100" s="19">
        <f>Tabela4[[#This Row],[Fonse Atacado]]</f>
        <v>0</v>
      </c>
      <c r="BM100" s="19">
        <f>Tabela4[[#This Row],[Comercial de Alimentos]]</f>
        <v>0</v>
      </c>
      <c r="BN100" s="19">
        <f>Tabela4[[#This Row],[Ivone Kasburg Serralheria]]</f>
        <v>0</v>
      </c>
      <c r="BO100" s="19">
        <f>Tabela4[[#This Row],[Mercado Ceretta]]</f>
        <v>0</v>
      </c>
      <c r="BP100" s="19">
        <f>Tabela4[[#This Row],[Antonio Carlos Dos Santos Pereira]]</f>
        <v>0</v>
      </c>
      <c r="BQ100" s="19">
        <f>Tabela4[[#This Row],[Volnei Lemos Avila - Me]]</f>
        <v>0</v>
      </c>
      <c r="BR100" s="19">
        <f>Tabela4[[#This Row],[Silvana Meneghini]]</f>
        <v>0</v>
      </c>
      <c r="BS100" s="19">
        <f>Tabela4[[#This Row],[Eficaz Engenharia Ltda]]</f>
        <v>0</v>
      </c>
      <c r="BT100" s="19">
        <f>SUM(Tabela4[[#Headers],[Tania Regina Schmaltz - 01]:[Tania Regina Schmaltz - 02]])</f>
        <v>0</v>
      </c>
      <c r="BU100" s="19">
        <f>Tabela4[[#This Row],[Camila Ceretta Segatto]]</f>
        <v>0</v>
      </c>
      <c r="BV100" s="19">
        <f>Tabela4[[#This Row],[Vagner Ribas Dos Santos]]</f>
        <v>0</v>
      </c>
      <c r="BW100" s="19">
        <f>Tabela4[[#This Row],[Claudio Alfredo Konrat]]</f>
        <v>0</v>
      </c>
      <c r="BX100" s="19">
        <f>Tabela4[[#This Row],[Paulo Cesar da Rosa (Residencial)]]</f>
        <v>0</v>
      </c>
      <c r="BY100" s="19">
        <f>Tabela4[[#This Row],[Paulo Cesar da Rosa (Comercial)]]</f>
        <v>0</v>
      </c>
      <c r="BZ100" s="19">
        <f>Tabela4[[#This Row],[Geselda Schirmer (Fabiano)]]</f>
        <v>0</v>
      </c>
    </row>
    <row r="101" spans="1:78" s="19" customFormat="1" x14ac:dyDescent="0.25">
      <c r="A101" s="17">
        <v>46113</v>
      </c>
      <c r="B101" s="19">
        <f>SUM(Tabela4[[#This Row],[Marlon Colovini - 01]:[Marlon Colovini - 02]])</f>
        <v>0</v>
      </c>
      <c r="C101" s="19">
        <f>Tabela4[[#This Row],[Mara Barichello]]</f>
        <v>0</v>
      </c>
      <c r="D101" s="19">
        <f>Tabela4[[#This Row],[Jandira Dutra]]</f>
        <v>0</v>
      </c>
      <c r="E101" s="19">
        <f>Tabela4[[#This Row],[Luiz Fernando Kruger]]</f>
        <v>0</v>
      </c>
      <c r="F101" s="19">
        <f>SUM(Tabela4[[#This Row],[Paulo Bohn - 01]:[Paulo Bohn - 04]])</f>
        <v>0</v>
      </c>
      <c r="G101" s="19">
        <f>Tabela4[[#This Row],[Analia (Clodoaldo Entre-Ijuis)]]</f>
        <v>0</v>
      </c>
      <c r="H101" s="19">
        <f>Tabela4[[#This Row],[Biroh]]</f>
        <v>0</v>
      </c>
      <c r="I101" s="19">
        <f>Tabela4[[#This Row],[Gelson Posser]]</f>
        <v>0</v>
      </c>
      <c r="J101" s="19">
        <f>Tabela4[[#This Row],[Supermercado Caryone]]</f>
        <v>0</v>
      </c>
      <c r="K101" s="19">
        <f>Tabela4[[#This Row],[Ernani Minetto]]</f>
        <v>0</v>
      </c>
      <c r="L101" s="19">
        <f>Tabela4[[#This Row],[Jair Moscon]]</f>
        <v>0</v>
      </c>
      <c r="M101" s="19">
        <f>SUM(Tabela4[[#This Row],[Fabio Milke - 01]:[Fabio Milke - 02]])</f>
        <v>0</v>
      </c>
      <c r="N101" s="19">
        <f>Tabela4[[#This Row],[Piaia]]</f>
        <v>0</v>
      </c>
      <c r="O101" s="19">
        <f>Tabela4[[#This Row],[Osmar Veronese]]</f>
        <v>0</v>
      </c>
      <c r="P101" s="19">
        <f>Tabela4[[#This Row],[ José Luiz Moraes]]</f>
        <v>0</v>
      </c>
      <c r="Q101" s="19">
        <f>Tabela4[[#This Row],[Supermercado Cripy]]</f>
        <v>0</v>
      </c>
      <c r="R101" s="19">
        <f>Tabela4[[#This Row],[Gláucio Lipski (Giruá)]]</f>
        <v>0</v>
      </c>
      <c r="S101" s="19">
        <f>Tabela4[[#This Row],[Contri]]</f>
        <v>0</v>
      </c>
      <c r="T101" s="19">
        <f>Tabela4[[#This Row],[Cleci Rubi]]</f>
        <v>0</v>
      </c>
      <c r="U101" s="19">
        <f>Tabela4[[#This Row],[Betine Rost]]</f>
        <v>0</v>
      </c>
      <c r="V101" s="19">
        <f>SUM(Tabela4[[#This Row],[Robinson Fetter - 01]:[Robinson Fetter - 03]])</f>
        <v>0</v>
      </c>
      <c r="W101" s="19">
        <f>Tabela4[[#This Row],[Fabio De Moura]]</f>
        <v>0</v>
      </c>
      <c r="X101" s="19">
        <f>Tabela4[[#This Row],[Rochele Santos Moraes]]</f>
        <v>0</v>
      </c>
      <c r="Y101" s="19">
        <f>Tabela4[[#This Row],[Auto Posto Kairã]]</f>
        <v>0</v>
      </c>
      <c r="Z101" s="19">
        <f>Tabela4[[#This Row],[Erno Schiefelbain]]</f>
        <v>0</v>
      </c>
      <c r="AA101" s="19">
        <f>Tabela4[[#This Row],[José Paulo Backes]]</f>
        <v>0</v>
      </c>
      <c r="AB101" s="19">
        <f>Tabela4[[#This Row],[Gelso Tofolo]]</f>
        <v>0</v>
      </c>
      <c r="AC101" s="19">
        <f>Tabela4[[#This Row],[Diamantino]]</f>
        <v>0</v>
      </c>
      <c r="AD101" s="19">
        <f>Tabela4[[#This Row],[Mercado Bueno]]</f>
        <v>0</v>
      </c>
      <c r="AE101" s="19">
        <f>Tabela4[[#This Row],[Daniela Donadel Massalai]]</f>
        <v>0</v>
      </c>
      <c r="AF101" s="19">
        <f>Tabela4[[#This Row],[Comercio De Moto Peças Irmãos Guarani Ltda]]</f>
        <v>0</v>
      </c>
      <c r="AG101" s="19">
        <f>Tabela4[[#This Row],[Mauricio Luis Lunardi]]</f>
        <v>0</v>
      </c>
      <c r="AH101" s="19">
        <f>Tabela4[[#This Row],[Rosa Maria Restle Radunz]]</f>
        <v>0</v>
      </c>
      <c r="AI101" s="19">
        <f>Tabela4[[#This Row],[Ivo Amaral De Oliveira]]</f>
        <v>0</v>
      </c>
      <c r="AJ101" s="19">
        <f>Tabela4[[#This Row],[Silvio Robert Lemos Avila]]</f>
        <v>0</v>
      </c>
      <c r="AK101" s="19">
        <f>Tabela4[[#This Row],[Eldo Rost]]</f>
        <v>0</v>
      </c>
      <c r="AL101" s="19">
        <f>SUM(Tabela4[[#This Row],[Padaria Avenida - 01]:[Padaria Avenida - 02]])</f>
        <v>0</v>
      </c>
      <c r="AM101" s="19">
        <f>Tabela4[[#This Row],[Cristiano Anshau]]</f>
        <v>0</v>
      </c>
      <c r="AN101" s="19">
        <f>Tabela4[[#This Row],[Luciana Claudete Meirelles Correa]]</f>
        <v>0</v>
      </c>
      <c r="AO101" s="19">
        <f>Tabela4[[#This Row],[Marcio Jose Siqueira]]</f>
        <v>0</v>
      </c>
      <c r="AP101" s="19">
        <f>Tabela4[[#This Row],[Marcos Rogerio Kessler]]</f>
        <v>0</v>
      </c>
      <c r="AQ101" s="19">
        <f>SUM(Tabela4[[#This Row],[AABB - 01]:[AABB - 02]])</f>
        <v>0</v>
      </c>
      <c r="AR101" s="19">
        <f>SUM(Tabela4[[#This Row],[Wanda Burkard - 01]:[Wanda Burkard - 02]])</f>
        <v>0</v>
      </c>
      <c r="AS101" s="19">
        <f>Tabela4[[#This Row],[Silvio Robert Lemos Avila Me]]</f>
        <v>0</v>
      </c>
      <c r="AT101" s="19">
        <f>Tabela4[[#This Row],[Carmelo]]</f>
        <v>0</v>
      </c>
      <c r="AU101" s="19">
        <f>Tabela4[[#This Row],[Antonio Dal Forno]]</f>
        <v>0</v>
      </c>
      <c r="AV101" s="19">
        <f>Tabela4[[#This Row],[Marisane Paulus]]</f>
        <v>0</v>
      </c>
      <c r="AW101" s="19">
        <f>Tabela4[[#This Row],[Segatto Ceretta Ltda]]</f>
        <v>0</v>
      </c>
      <c r="AX101" s="19">
        <f>SUM(Tabela4[[#This Row],[APAE - 01]:[APAE - 02]])</f>
        <v>0</v>
      </c>
      <c r="AY101" s="19">
        <f>Tabela4[[#This Row],[Cássio Burin]]</f>
        <v>0</v>
      </c>
      <c r="AZ101" s="19">
        <f>Tabela4[[#This Row],[Patrick Kristoschek Da Silva]]</f>
        <v>0</v>
      </c>
      <c r="BA101" s="19">
        <f>Tabela4[[#This Row],[Silvio Robert Ávila - (Valmir)]]</f>
        <v>0</v>
      </c>
      <c r="BB101" s="19">
        <f>Tabela4[[#This Row],[Zederson Jose Della Flora]]</f>
        <v>0</v>
      </c>
      <c r="BC101" s="19">
        <f>Tabela4[[#This Row],[Carlos Walmir Larsão Rolim]]</f>
        <v>0</v>
      </c>
      <c r="BD101" s="19">
        <f>Tabela4[[#This Row],[Danieli Missio]]</f>
        <v>0</v>
      </c>
      <c r="BE101" s="19">
        <f>Tabela4[[#This Row],[José Vasconcellos]]</f>
        <v>0</v>
      </c>
      <c r="BF101" s="19">
        <f>Tabela4[[#This Row],[Linho Lev Alimentos]]</f>
        <v>0</v>
      </c>
      <c r="BG101" s="19">
        <f>Tabela4[[#This Row],[Ernani Czapla]]</f>
        <v>0</v>
      </c>
      <c r="BH101" s="19">
        <f>Tabela4[[#This Row],[Valesca Da Luz]]</f>
        <v>0</v>
      </c>
      <c r="BI101" s="19">
        <f>Tabela4[[#This Row],[Olavo Mildner]]</f>
        <v>0</v>
      </c>
      <c r="BJ101" s="19">
        <f>Tabela4[[#This Row],[Dilnei Rohled]]</f>
        <v>0</v>
      </c>
      <c r="BK101" s="19">
        <f>Tabela4[[#This Row],[Shaiana Signorini]]</f>
        <v>0</v>
      </c>
      <c r="BL101" s="19">
        <f>Tabela4[[#This Row],[Fonse Atacado]]</f>
        <v>0</v>
      </c>
      <c r="BM101" s="19">
        <f>Tabela4[[#This Row],[Comercial de Alimentos]]</f>
        <v>0</v>
      </c>
      <c r="BN101" s="19">
        <f>Tabela4[[#This Row],[Ivone Kasburg Serralheria]]</f>
        <v>0</v>
      </c>
      <c r="BO101" s="19">
        <f>Tabela4[[#This Row],[Mercado Ceretta]]</f>
        <v>0</v>
      </c>
      <c r="BP101" s="19">
        <f>Tabela4[[#This Row],[Antonio Carlos Dos Santos Pereira]]</f>
        <v>0</v>
      </c>
      <c r="BQ101" s="19">
        <f>Tabela4[[#This Row],[Volnei Lemos Avila - Me]]</f>
        <v>0</v>
      </c>
      <c r="BR101" s="19">
        <f>Tabela4[[#This Row],[Silvana Meneghini]]</f>
        <v>0</v>
      </c>
      <c r="BS101" s="19">
        <f>Tabela4[[#This Row],[Eficaz Engenharia Ltda]]</f>
        <v>0</v>
      </c>
      <c r="BT101" s="19">
        <f>SUM(Tabela4[[#Headers],[Tania Regina Schmaltz - 01]:[Tania Regina Schmaltz - 02]])</f>
        <v>0</v>
      </c>
      <c r="BU101" s="19">
        <f>Tabela4[[#This Row],[Camila Ceretta Segatto]]</f>
        <v>0</v>
      </c>
      <c r="BV101" s="19">
        <f>Tabela4[[#This Row],[Vagner Ribas Dos Santos]]</f>
        <v>0</v>
      </c>
      <c r="BW101" s="19">
        <f>Tabela4[[#This Row],[Claudio Alfredo Konrat]]</f>
        <v>0</v>
      </c>
      <c r="BX101" s="19">
        <f>Tabela4[[#This Row],[Paulo Cesar da Rosa (Residencial)]]</f>
        <v>0</v>
      </c>
      <c r="BY101" s="19">
        <f>Tabela4[[#This Row],[Paulo Cesar da Rosa (Comercial)]]</f>
        <v>0</v>
      </c>
      <c r="BZ101" s="19">
        <f>Tabela4[[#This Row],[Geselda Schirmer (Fabiano)]]</f>
        <v>0</v>
      </c>
    </row>
    <row r="102" spans="1:78" s="19" customFormat="1" x14ac:dyDescent="0.25">
      <c r="A102" s="17">
        <v>46143</v>
      </c>
      <c r="B102" s="19">
        <f>SUM(Tabela4[[#This Row],[Marlon Colovini - 01]:[Marlon Colovini - 02]])</f>
        <v>0</v>
      </c>
      <c r="C102" s="19">
        <f>Tabela4[[#This Row],[Mara Barichello]]</f>
        <v>0</v>
      </c>
      <c r="D102" s="19">
        <f>Tabela4[[#This Row],[Jandira Dutra]]</f>
        <v>0</v>
      </c>
      <c r="E102" s="19">
        <f>Tabela4[[#This Row],[Luiz Fernando Kruger]]</f>
        <v>0</v>
      </c>
      <c r="F102" s="19">
        <f>SUM(Tabela4[[#This Row],[Paulo Bohn - 01]:[Paulo Bohn - 04]])</f>
        <v>0</v>
      </c>
      <c r="G102" s="19">
        <f>Tabela4[[#This Row],[Analia (Clodoaldo Entre-Ijuis)]]</f>
        <v>0</v>
      </c>
      <c r="H102" s="19">
        <f>Tabela4[[#This Row],[Biroh]]</f>
        <v>0</v>
      </c>
      <c r="I102" s="19">
        <f>Tabela4[[#This Row],[Gelson Posser]]</f>
        <v>0</v>
      </c>
      <c r="J102" s="19">
        <f>Tabela4[[#This Row],[Supermercado Caryone]]</f>
        <v>0</v>
      </c>
      <c r="K102" s="19">
        <f>Tabela4[[#This Row],[Ernani Minetto]]</f>
        <v>0</v>
      </c>
      <c r="L102" s="19">
        <f>Tabela4[[#This Row],[Jair Moscon]]</f>
        <v>0</v>
      </c>
      <c r="M102" s="19">
        <f>SUM(Tabela4[[#This Row],[Fabio Milke - 01]:[Fabio Milke - 02]])</f>
        <v>0</v>
      </c>
      <c r="N102" s="19">
        <f>Tabela4[[#This Row],[Piaia]]</f>
        <v>0</v>
      </c>
      <c r="O102" s="19">
        <f>Tabela4[[#This Row],[Osmar Veronese]]</f>
        <v>0</v>
      </c>
      <c r="P102" s="19">
        <f>Tabela4[[#This Row],[ José Luiz Moraes]]</f>
        <v>0</v>
      </c>
      <c r="Q102" s="19">
        <f>Tabela4[[#This Row],[Supermercado Cripy]]</f>
        <v>0</v>
      </c>
      <c r="R102" s="19">
        <f>Tabela4[[#This Row],[Gláucio Lipski (Giruá)]]</f>
        <v>0</v>
      </c>
      <c r="S102" s="19">
        <f>Tabela4[[#This Row],[Contri]]</f>
        <v>0</v>
      </c>
      <c r="T102" s="19">
        <f>Tabela4[[#This Row],[Cleci Rubi]]</f>
        <v>0</v>
      </c>
      <c r="U102" s="19">
        <f>Tabela4[[#This Row],[Betine Rost]]</f>
        <v>0</v>
      </c>
      <c r="V102" s="19">
        <f>SUM(Tabela4[[#This Row],[Robinson Fetter - 01]:[Robinson Fetter - 03]])</f>
        <v>0</v>
      </c>
      <c r="W102" s="19">
        <f>Tabela4[[#This Row],[Fabio De Moura]]</f>
        <v>0</v>
      </c>
      <c r="X102" s="19">
        <f>Tabela4[[#This Row],[Rochele Santos Moraes]]</f>
        <v>0</v>
      </c>
      <c r="Y102" s="19">
        <f>Tabela4[[#This Row],[Auto Posto Kairã]]</f>
        <v>0</v>
      </c>
      <c r="Z102" s="19">
        <f>Tabela4[[#This Row],[Erno Schiefelbain]]</f>
        <v>0</v>
      </c>
      <c r="AA102" s="19">
        <f>Tabela4[[#This Row],[José Paulo Backes]]</f>
        <v>0</v>
      </c>
      <c r="AB102" s="19">
        <f>Tabela4[[#This Row],[Gelso Tofolo]]</f>
        <v>0</v>
      </c>
      <c r="AC102" s="19">
        <f>Tabela4[[#This Row],[Diamantino]]</f>
        <v>0</v>
      </c>
      <c r="AD102" s="19">
        <f>Tabela4[[#This Row],[Mercado Bueno]]</f>
        <v>0</v>
      </c>
      <c r="AE102" s="19">
        <f>Tabela4[[#This Row],[Daniela Donadel Massalai]]</f>
        <v>0</v>
      </c>
      <c r="AF102" s="19">
        <f>Tabela4[[#This Row],[Comercio De Moto Peças Irmãos Guarani Ltda]]</f>
        <v>0</v>
      </c>
      <c r="AG102" s="19">
        <f>Tabela4[[#This Row],[Mauricio Luis Lunardi]]</f>
        <v>0</v>
      </c>
      <c r="AH102" s="19">
        <f>Tabela4[[#This Row],[Rosa Maria Restle Radunz]]</f>
        <v>0</v>
      </c>
      <c r="AI102" s="19">
        <f>Tabela4[[#This Row],[Ivo Amaral De Oliveira]]</f>
        <v>0</v>
      </c>
      <c r="AJ102" s="19">
        <f>Tabela4[[#This Row],[Silvio Robert Lemos Avila]]</f>
        <v>0</v>
      </c>
      <c r="AK102" s="19">
        <f>Tabela4[[#This Row],[Eldo Rost]]</f>
        <v>0</v>
      </c>
      <c r="AL102" s="19">
        <f>SUM(Tabela4[[#This Row],[Padaria Avenida - 01]:[Padaria Avenida - 02]])</f>
        <v>0</v>
      </c>
      <c r="AM102" s="19">
        <f>Tabela4[[#This Row],[Cristiano Anshau]]</f>
        <v>0</v>
      </c>
      <c r="AN102" s="19">
        <f>Tabela4[[#This Row],[Luciana Claudete Meirelles Correa]]</f>
        <v>0</v>
      </c>
      <c r="AO102" s="19">
        <f>Tabela4[[#This Row],[Marcio Jose Siqueira]]</f>
        <v>0</v>
      </c>
      <c r="AP102" s="19">
        <f>Tabela4[[#This Row],[Marcos Rogerio Kessler]]</f>
        <v>0</v>
      </c>
      <c r="AQ102" s="19">
        <f>SUM(Tabela4[[#This Row],[AABB - 01]:[AABB - 02]])</f>
        <v>0</v>
      </c>
      <c r="AR102" s="19">
        <f>SUM(Tabela4[[#This Row],[Wanda Burkard - 01]:[Wanda Burkard - 02]])</f>
        <v>0</v>
      </c>
      <c r="AS102" s="19">
        <f>Tabela4[[#This Row],[Silvio Robert Lemos Avila Me]]</f>
        <v>0</v>
      </c>
      <c r="AT102" s="19">
        <f>Tabela4[[#This Row],[Carmelo]]</f>
        <v>0</v>
      </c>
      <c r="AU102" s="19">
        <f>Tabela4[[#This Row],[Antonio Dal Forno]]</f>
        <v>0</v>
      </c>
      <c r="AV102" s="19">
        <f>Tabela4[[#This Row],[Marisane Paulus]]</f>
        <v>0</v>
      </c>
      <c r="AW102" s="19">
        <f>Tabela4[[#This Row],[Segatto Ceretta Ltda]]</f>
        <v>0</v>
      </c>
      <c r="AX102" s="19">
        <f>SUM(Tabela4[[#This Row],[APAE - 01]:[APAE - 02]])</f>
        <v>0</v>
      </c>
      <c r="AY102" s="19">
        <f>Tabela4[[#This Row],[Cássio Burin]]</f>
        <v>0</v>
      </c>
      <c r="AZ102" s="19">
        <f>Tabela4[[#This Row],[Patrick Kristoschek Da Silva]]</f>
        <v>0</v>
      </c>
      <c r="BA102" s="19">
        <f>Tabela4[[#This Row],[Silvio Robert Ávila - (Valmir)]]</f>
        <v>0</v>
      </c>
      <c r="BB102" s="19">
        <f>Tabela4[[#This Row],[Zederson Jose Della Flora]]</f>
        <v>0</v>
      </c>
      <c r="BC102" s="19">
        <f>Tabela4[[#This Row],[Carlos Walmir Larsão Rolim]]</f>
        <v>0</v>
      </c>
      <c r="BD102" s="19">
        <f>Tabela4[[#This Row],[Danieli Missio]]</f>
        <v>0</v>
      </c>
      <c r="BE102" s="19">
        <f>Tabela4[[#This Row],[José Vasconcellos]]</f>
        <v>0</v>
      </c>
      <c r="BF102" s="19">
        <f>Tabela4[[#This Row],[Linho Lev Alimentos]]</f>
        <v>0</v>
      </c>
      <c r="BG102" s="19">
        <f>Tabela4[[#This Row],[Ernani Czapla]]</f>
        <v>0</v>
      </c>
      <c r="BH102" s="19">
        <f>Tabela4[[#This Row],[Valesca Da Luz]]</f>
        <v>0</v>
      </c>
      <c r="BI102" s="19">
        <f>Tabela4[[#This Row],[Olavo Mildner]]</f>
        <v>0</v>
      </c>
      <c r="BJ102" s="19">
        <f>Tabela4[[#This Row],[Dilnei Rohled]]</f>
        <v>0</v>
      </c>
      <c r="BK102" s="19">
        <f>Tabela4[[#This Row],[Shaiana Signorini]]</f>
        <v>0</v>
      </c>
      <c r="BL102" s="19">
        <f>Tabela4[[#This Row],[Fonse Atacado]]</f>
        <v>0</v>
      </c>
      <c r="BM102" s="19">
        <f>Tabela4[[#This Row],[Comercial de Alimentos]]</f>
        <v>0</v>
      </c>
      <c r="BN102" s="19">
        <f>Tabela4[[#This Row],[Ivone Kasburg Serralheria]]</f>
        <v>0</v>
      </c>
      <c r="BO102" s="19">
        <f>Tabela4[[#This Row],[Mercado Ceretta]]</f>
        <v>0</v>
      </c>
      <c r="BP102" s="19">
        <f>Tabela4[[#This Row],[Antonio Carlos Dos Santos Pereira]]</f>
        <v>0</v>
      </c>
      <c r="BQ102" s="19">
        <f>Tabela4[[#This Row],[Volnei Lemos Avila - Me]]</f>
        <v>0</v>
      </c>
      <c r="BR102" s="19">
        <f>Tabela4[[#This Row],[Silvana Meneghini]]</f>
        <v>0</v>
      </c>
      <c r="BS102" s="19">
        <f>Tabela4[[#This Row],[Eficaz Engenharia Ltda]]</f>
        <v>0</v>
      </c>
      <c r="BT102" s="19">
        <f>SUM(Tabela4[[#Headers],[Tania Regina Schmaltz - 01]:[Tania Regina Schmaltz - 02]])</f>
        <v>0</v>
      </c>
      <c r="BU102" s="19">
        <f>Tabela4[[#This Row],[Camila Ceretta Segatto]]</f>
        <v>0</v>
      </c>
      <c r="BV102" s="19">
        <f>Tabela4[[#This Row],[Vagner Ribas Dos Santos]]</f>
        <v>0</v>
      </c>
      <c r="BW102" s="19">
        <f>Tabela4[[#This Row],[Claudio Alfredo Konrat]]</f>
        <v>0</v>
      </c>
      <c r="BX102" s="19">
        <f>Tabela4[[#This Row],[Paulo Cesar da Rosa (Residencial)]]</f>
        <v>0</v>
      </c>
      <c r="BY102" s="19">
        <f>Tabela4[[#This Row],[Paulo Cesar da Rosa (Comercial)]]</f>
        <v>0</v>
      </c>
      <c r="BZ102" s="19">
        <f>Tabela4[[#This Row],[Geselda Schirmer (Fabiano)]]</f>
        <v>0</v>
      </c>
    </row>
    <row r="103" spans="1:78" s="19" customFormat="1" x14ac:dyDescent="0.25">
      <c r="A103" s="17">
        <v>46174</v>
      </c>
      <c r="B103" s="19">
        <f>SUM(Tabela4[[#This Row],[Marlon Colovini - 01]:[Marlon Colovini - 02]])</f>
        <v>0</v>
      </c>
      <c r="C103" s="19">
        <f>Tabela4[[#This Row],[Mara Barichello]]</f>
        <v>0</v>
      </c>
      <c r="D103" s="19">
        <f>Tabela4[[#This Row],[Jandira Dutra]]</f>
        <v>0</v>
      </c>
      <c r="E103" s="19">
        <f>Tabela4[[#This Row],[Luiz Fernando Kruger]]</f>
        <v>0</v>
      </c>
      <c r="F103" s="19">
        <f>SUM(Tabela4[[#This Row],[Paulo Bohn - 01]:[Paulo Bohn - 04]])</f>
        <v>0</v>
      </c>
      <c r="G103" s="19">
        <f>Tabela4[[#This Row],[Analia (Clodoaldo Entre-Ijuis)]]</f>
        <v>0</v>
      </c>
      <c r="H103" s="19">
        <f>Tabela4[[#This Row],[Biroh]]</f>
        <v>0</v>
      </c>
      <c r="I103" s="19">
        <f>Tabela4[[#This Row],[Gelson Posser]]</f>
        <v>0</v>
      </c>
      <c r="J103" s="19">
        <f>Tabela4[[#This Row],[Supermercado Caryone]]</f>
        <v>0</v>
      </c>
      <c r="K103" s="19">
        <f>Tabela4[[#This Row],[Ernani Minetto]]</f>
        <v>0</v>
      </c>
      <c r="L103" s="19">
        <f>Tabela4[[#This Row],[Jair Moscon]]</f>
        <v>0</v>
      </c>
      <c r="M103" s="19">
        <f>SUM(Tabela4[[#This Row],[Fabio Milke - 01]:[Fabio Milke - 02]])</f>
        <v>0</v>
      </c>
      <c r="N103" s="19">
        <f>Tabela4[[#This Row],[Piaia]]</f>
        <v>0</v>
      </c>
      <c r="O103" s="19">
        <f>Tabela4[[#This Row],[Osmar Veronese]]</f>
        <v>0</v>
      </c>
      <c r="P103" s="19">
        <f>Tabela4[[#This Row],[ José Luiz Moraes]]</f>
        <v>0</v>
      </c>
      <c r="Q103" s="19">
        <f>Tabela4[[#This Row],[Supermercado Cripy]]</f>
        <v>0</v>
      </c>
      <c r="R103" s="19">
        <f>Tabela4[[#This Row],[Gláucio Lipski (Giruá)]]</f>
        <v>0</v>
      </c>
      <c r="S103" s="19">
        <f>Tabela4[[#This Row],[Contri]]</f>
        <v>0</v>
      </c>
      <c r="T103" s="19">
        <f>Tabela4[[#This Row],[Cleci Rubi]]</f>
        <v>0</v>
      </c>
      <c r="U103" s="19">
        <f>Tabela4[[#This Row],[Betine Rost]]</f>
        <v>0</v>
      </c>
      <c r="V103" s="19">
        <f>SUM(Tabela4[[#This Row],[Robinson Fetter - 01]:[Robinson Fetter - 03]])</f>
        <v>0</v>
      </c>
      <c r="W103" s="19">
        <f>Tabela4[[#This Row],[Fabio De Moura]]</f>
        <v>0</v>
      </c>
      <c r="X103" s="19">
        <f>Tabela4[[#This Row],[Rochele Santos Moraes]]</f>
        <v>0</v>
      </c>
      <c r="Y103" s="19">
        <f>Tabela4[[#This Row],[Auto Posto Kairã]]</f>
        <v>0</v>
      </c>
      <c r="Z103" s="19">
        <f>Tabela4[[#This Row],[Erno Schiefelbain]]</f>
        <v>0</v>
      </c>
      <c r="AA103" s="19">
        <f>Tabela4[[#This Row],[José Paulo Backes]]</f>
        <v>0</v>
      </c>
      <c r="AB103" s="19">
        <f>Tabela4[[#This Row],[Gelso Tofolo]]</f>
        <v>0</v>
      </c>
      <c r="AC103" s="19">
        <f>Tabela4[[#This Row],[Diamantino]]</f>
        <v>0</v>
      </c>
      <c r="AD103" s="19">
        <f>Tabela4[[#This Row],[Mercado Bueno]]</f>
        <v>0</v>
      </c>
      <c r="AE103" s="19">
        <f>Tabela4[[#This Row],[Daniela Donadel Massalai]]</f>
        <v>0</v>
      </c>
      <c r="AF103" s="19">
        <f>Tabela4[[#This Row],[Comercio De Moto Peças Irmãos Guarani Ltda]]</f>
        <v>0</v>
      </c>
      <c r="AG103" s="19">
        <f>Tabela4[[#This Row],[Mauricio Luis Lunardi]]</f>
        <v>0</v>
      </c>
      <c r="AH103" s="19">
        <f>Tabela4[[#This Row],[Rosa Maria Restle Radunz]]</f>
        <v>0</v>
      </c>
      <c r="AI103" s="19">
        <f>Tabela4[[#This Row],[Ivo Amaral De Oliveira]]</f>
        <v>0</v>
      </c>
      <c r="AJ103" s="19">
        <f>Tabela4[[#This Row],[Silvio Robert Lemos Avila]]</f>
        <v>0</v>
      </c>
      <c r="AK103" s="19">
        <f>Tabela4[[#This Row],[Eldo Rost]]</f>
        <v>0</v>
      </c>
      <c r="AL103" s="19">
        <f>SUM(Tabela4[[#This Row],[Padaria Avenida - 01]:[Padaria Avenida - 02]])</f>
        <v>0</v>
      </c>
      <c r="AM103" s="19">
        <f>Tabela4[[#This Row],[Cristiano Anshau]]</f>
        <v>0</v>
      </c>
      <c r="AN103" s="19">
        <f>Tabela4[[#This Row],[Luciana Claudete Meirelles Correa]]</f>
        <v>0</v>
      </c>
      <c r="AO103" s="19">
        <f>Tabela4[[#This Row],[Marcio Jose Siqueira]]</f>
        <v>0</v>
      </c>
      <c r="AP103" s="19">
        <f>Tabela4[[#This Row],[Marcos Rogerio Kessler]]</f>
        <v>0</v>
      </c>
      <c r="AQ103" s="19">
        <f>SUM(Tabela4[[#This Row],[AABB - 01]:[AABB - 02]])</f>
        <v>0</v>
      </c>
      <c r="AR103" s="19">
        <f>SUM(Tabela4[[#This Row],[Wanda Burkard - 01]:[Wanda Burkard - 02]])</f>
        <v>0</v>
      </c>
      <c r="AS103" s="19">
        <f>Tabela4[[#This Row],[Silvio Robert Lemos Avila Me]]</f>
        <v>0</v>
      </c>
      <c r="AT103" s="19">
        <f>Tabela4[[#This Row],[Carmelo]]</f>
        <v>0</v>
      </c>
      <c r="AU103" s="19">
        <f>Tabela4[[#This Row],[Antonio Dal Forno]]</f>
        <v>0</v>
      </c>
      <c r="AV103" s="19">
        <f>Tabela4[[#This Row],[Marisane Paulus]]</f>
        <v>0</v>
      </c>
      <c r="AW103" s="19">
        <f>Tabela4[[#This Row],[Segatto Ceretta Ltda]]</f>
        <v>0</v>
      </c>
      <c r="AX103" s="19">
        <f>SUM(Tabela4[[#This Row],[APAE - 01]:[APAE - 02]])</f>
        <v>0</v>
      </c>
      <c r="AY103" s="19">
        <f>Tabela4[[#This Row],[Cássio Burin]]</f>
        <v>0</v>
      </c>
      <c r="AZ103" s="19">
        <f>Tabela4[[#This Row],[Patrick Kristoschek Da Silva]]</f>
        <v>0</v>
      </c>
      <c r="BA103" s="19">
        <f>Tabela4[[#This Row],[Silvio Robert Ávila - (Valmir)]]</f>
        <v>0</v>
      </c>
      <c r="BB103" s="19">
        <f>Tabela4[[#This Row],[Zederson Jose Della Flora]]</f>
        <v>0</v>
      </c>
      <c r="BC103" s="19">
        <f>Tabela4[[#This Row],[Carlos Walmir Larsão Rolim]]</f>
        <v>0</v>
      </c>
      <c r="BD103" s="19">
        <f>Tabela4[[#This Row],[Danieli Missio]]</f>
        <v>0</v>
      </c>
      <c r="BE103" s="19">
        <f>Tabela4[[#This Row],[José Vasconcellos]]</f>
        <v>0</v>
      </c>
      <c r="BF103" s="19">
        <f>Tabela4[[#This Row],[Linho Lev Alimentos]]</f>
        <v>0</v>
      </c>
      <c r="BG103" s="19">
        <f>Tabela4[[#This Row],[Ernani Czapla]]</f>
        <v>0</v>
      </c>
      <c r="BH103" s="19">
        <f>Tabela4[[#This Row],[Valesca Da Luz]]</f>
        <v>0</v>
      </c>
      <c r="BI103" s="19">
        <f>Tabela4[[#This Row],[Olavo Mildner]]</f>
        <v>0</v>
      </c>
      <c r="BJ103" s="19">
        <f>Tabela4[[#This Row],[Dilnei Rohled]]</f>
        <v>0</v>
      </c>
      <c r="BK103" s="19">
        <f>Tabela4[[#This Row],[Shaiana Signorini]]</f>
        <v>0</v>
      </c>
      <c r="BL103" s="19">
        <f>Tabela4[[#This Row],[Fonse Atacado]]</f>
        <v>0</v>
      </c>
      <c r="BM103" s="19">
        <f>Tabela4[[#This Row],[Comercial de Alimentos]]</f>
        <v>0</v>
      </c>
      <c r="BN103" s="19">
        <f>Tabela4[[#This Row],[Ivone Kasburg Serralheria]]</f>
        <v>0</v>
      </c>
      <c r="BO103" s="19">
        <f>Tabela4[[#This Row],[Mercado Ceretta]]</f>
        <v>0</v>
      </c>
      <c r="BP103" s="19">
        <f>Tabela4[[#This Row],[Antonio Carlos Dos Santos Pereira]]</f>
        <v>0</v>
      </c>
      <c r="BQ103" s="19">
        <f>Tabela4[[#This Row],[Volnei Lemos Avila - Me]]</f>
        <v>0</v>
      </c>
      <c r="BR103" s="19">
        <f>Tabela4[[#This Row],[Silvana Meneghini]]</f>
        <v>0</v>
      </c>
      <c r="BS103" s="19">
        <f>Tabela4[[#This Row],[Eficaz Engenharia Ltda]]</f>
        <v>0</v>
      </c>
      <c r="BT103" s="19">
        <f>SUM(Tabela4[[#Headers],[Tania Regina Schmaltz - 01]:[Tania Regina Schmaltz - 02]])</f>
        <v>0</v>
      </c>
      <c r="BU103" s="19">
        <f>Tabela4[[#This Row],[Camila Ceretta Segatto]]</f>
        <v>0</v>
      </c>
      <c r="BV103" s="19">
        <f>Tabela4[[#This Row],[Vagner Ribas Dos Santos]]</f>
        <v>0</v>
      </c>
      <c r="BW103" s="19">
        <f>Tabela4[[#This Row],[Claudio Alfredo Konrat]]</f>
        <v>0</v>
      </c>
      <c r="BX103" s="19">
        <f>Tabela4[[#This Row],[Paulo Cesar da Rosa (Residencial)]]</f>
        <v>0</v>
      </c>
      <c r="BY103" s="19">
        <f>Tabela4[[#This Row],[Paulo Cesar da Rosa (Comercial)]]</f>
        <v>0</v>
      </c>
      <c r="BZ103" s="19">
        <f>Tabela4[[#This Row],[Geselda Schirmer (Fabiano)]]</f>
        <v>0</v>
      </c>
    </row>
    <row r="104" spans="1:78" s="19" customFormat="1" x14ac:dyDescent="0.25">
      <c r="A104" s="17">
        <v>46204</v>
      </c>
      <c r="B104" s="19">
        <f>SUM(Tabela4[[#This Row],[Marlon Colovini - 01]:[Marlon Colovini - 02]])</f>
        <v>0</v>
      </c>
      <c r="C104" s="19">
        <f>Tabela4[[#This Row],[Mara Barichello]]</f>
        <v>0</v>
      </c>
      <c r="D104" s="19">
        <f>Tabela4[[#This Row],[Jandira Dutra]]</f>
        <v>0</v>
      </c>
      <c r="E104" s="19">
        <f>Tabela4[[#This Row],[Luiz Fernando Kruger]]</f>
        <v>0</v>
      </c>
      <c r="F104" s="19">
        <f>SUM(Tabela4[[#This Row],[Paulo Bohn - 01]:[Paulo Bohn - 04]])</f>
        <v>0</v>
      </c>
      <c r="G104" s="19">
        <f>Tabela4[[#This Row],[Analia (Clodoaldo Entre-Ijuis)]]</f>
        <v>0</v>
      </c>
      <c r="H104" s="19">
        <f>Tabela4[[#This Row],[Biroh]]</f>
        <v>0</v>
      </c>
      <c r="I104" s="19">
        <f>Tabela4[[#This Row],[Gelson Posser]]</f>
        <v>0</v>
      </c>
      <c r="J104" s="19">
        <f>Tabela4[[#This Row],[Supermercado Caryone]]</f>
        <v>0</v>
      </c>
      <c r="K104" s="19">
        <f>Tabela4[[#This Row],[Ernani Minetto]]</f>
        <v>0</v>
      </c>
      <c r="L104" s="19">
        <f>Tabela4[[#This Row],[Jair Moscon]]</f>
        <v>0</v>
      </c>
      <c r="M104" s="19">
        <f>SUM(Tabela4[[#This Row],[Fabio Milke - 01]:[Fabio Milke - 02]])</f>
        <v>0</v>
      </c>
      <c r="N104" s="19">
        <f>Tabela4[[#This Row],[Piaia]]</f>
        <v>0</v>
      </c>
      <c r="O104" s="19">
        <f>Tabela4[[#This Row],[Osmar Veronese]]</f>
        <v>0</v>
      </c>
      <c r="P104" s="19">
        <f>Tabela4[[#This Row],[ José Luiz Moraes]]</f>
        <v>0</v>
      </c>
      <c r="Q104" s="19">
        <f>Tabela4[[#This Row],[Supermercado Cripy]]</f>
        <v>0</v>
      </c>
      <c r="R104" s="19">
        <f>Tabela4[[#This Row],[Gláucio Lipski (Giruá)]]</f>
        <v>0</v>
      </c>
      <c r="S104" s="19">
        <f>Tabela4[[#This Row],[Contri]]</f>
        <v>0</v>
      </c>
      <c r="T104" s="19">
        <f>Tabela4[[#This Row],[Cleci Rubi]]</f>
        <v>0</v>
      </c>
      <c r="U104" s="19">
        <f>Tabela4[[#This Row],[Betine Rost]]</f>
        <v>0</v>
      </c>
      <c r="V104" s="19">
        <f>SUM(Tabela4[[#This Row],[Robinson Fetter - 01]:[Robinson Fetter - 03]])</f>
        <v>0</v>
      </c>
      <c r="W104" s="19">
        <f>Tabela4[[#This Row],[Fabio De Moura]]</f>
        <v>0</v>
      </c>
      <c r="X104" s="19">
        <f>Tabela4[[#This Row],[Rochele Santos Moraes]]</f>
        <v>0</v>
      </c>
      <c r="Y104" s="19">
        <f>Tabela4[[#This Row],[Auto Posto Kairã]]</f>
        <v>0</v>
      </c>
      <c r="Z104" s="19">
        <f>Tabela4[[#This Row],[Erno Schiefelbain]]</f>
        <v>0</v>
      </c>
      <c r="AA104" s="19">
        <f>Tabela4[[#This Row],[José Paulo Backes]]</f>
        <v>0</v>
      </c>
      <c r="AB104" s="19">
        <f>Tabela4[[#This Row],[Gelso Tofolo]]</f>
        <v>0</v>
      </c>
      <c r="AC104" s="19">
        <f>Tabela4[[#This Row],[Diamantino]]</f>
        <v>0</v>
      </c>
      <c r="AD104" s="19">
        <f>Tabela4[[#This Row],[Mercado Bueno]]</f>
        <v>0</v>
      </c>
      <c r="AE104" s="19">
        <f>Tabela4[[#This Row],[Daniela Donadel Massalai]]</f>
        <v>0</v>
      </c>
      <c r="AF104" s="19">
        <f>Tabela4[[#This Row],[Comercio De Moto Peças Irmãos Guarani Ltda]]</f>
        <v>0</v>
      </c>
      <c r="AG104" s="19">
        <f>Tabela4[[#This Row],[Mauricio Luis Lunardi]]</f>
        <v>0</v>
      </c>
      <c r="AH104" s="19">
        <f>Tabela4[[#This Row],[Rosa Maria Restle Radunz]]</f>
        <v>0</v>
      </c>
      <c r="AI104" s="19">
        <f>Tabela4[[#This Row],[Ivo Amaral De Oliveira]]</f>
        <v>0</v>
      </c>
      <c r="AJ104" s="19">
        <f>Tabela4[[#This Row],[Silvio Robert Lemos Avila]]</f>
        <v>0</v>
      </c>
      <c r="AK104" s="19">
        <f>Tabela4[[#This Row],[Eldo Rost]]</f>
        <v>0</v>
      </c>
      <c r="AL104" s="19">
        <f>SUM(Tabela4[[#This Row],[Padaria Avenida - 01]:[Padaria Avenida - 02]])</f>
        <v>0</v>
      </c>
      <c r="AM104" s="19">
        <f>Tabela4[[#This Row],[Cristiano Anshau]]</f>
        <v>0</v>
      </c>
      <c r="AN104" s="19">
        <f>Tabela4[[#This Row],[Luciana Claudete Meirelles Correa]]</f>
        <v>0</v>
      </c>
      <c r="AO104" s="19">
        <f>Tabela4[[#This Row],[Marcio Jose Siqueira]]</f>
        <v>0</v>
      </c>
      <c r="AP104" s="19">
        <f>Tabela4[[#This Row],[Marcos Rogerio Kessler]]</f>
        <v>0</v>
      </c>
      <c r="AQ104" s="19">
        <f>SUM(Tabela4[[#This Row],[AABB - 01]:[AABB - 02]])</f>
        <v>0</v>
      </c>
      <c r="AR104" s="19">
        <f>SUM(Tabela4[[#This Row],[Wanda Burkard - 01]:[Wanda Burkard - 02]])</f>
        <v>0</v>
      </c>
      <c r="AS104" s="19">
        <f>Tabela4[[#This Row],[Silvio Robert Lemos Avila Me]]</f>
        <v>0</v>
      </c>
      <c r="AT104" s="19">
        <f>Tabela4[[#This Row],[Carmelo]]</f>
        <v>0</v>
      </c>
      <c r="AU104" s="19">
        <f>Tabela4[[#This Row],[Antonio Dal Forno]]</f>
        <v>0</v>
      </c>
      <c r="AV104" s="19">
        <f>Tabela4[[#This Row],[Marisane Paulus]]</f>
        <v>0</v>
      </c>
      <c r="AW104" s="19">
        <f>Tabela4[[#This Row],[Segatto Ceretta Ltda]]</f>
        <v>0</v>
      </c>
      <c r="AX104" s="19">
        <f>SUM(Tabela4[[#This Row],[APAE - 01]:[APAE - 02]])</f>
        <v>0</v>
      </c>
      <c r="AY104" s="19">
        <f>Tabela4[[#This Row],[Cássio Burin]]</f>
        <v>0</v>
      </c>
      <c r="AZ104" s="19">
        <f>Tabela4[[#This Row],[Patrick Kristoschek Da Silva]]</f>
        <v>0</v>
      </c>
      <c r="BA104" s="19">
        <f>Tabela4[[#This Row],[Silvio Robert Ávila - (Valmir)]]</f>
        <v>0</v>
      </c>
      <c r="BB104" s="19">
        <f>Tabela4[[#This Row],[Zederson Jose Della Flora]]</f>
        <v>0</v>
      </c>
      <c r="BC104" s="19">
        <f>Tabela4[[#This Row],[Carlos Walmir Larsão Rolim]]</f>
        <v>0</v>
      </c>
      <c r="BD104" s="19">
        <f>Tabela4[[#This Row],[Danieli Missio]]</f>
        <v>0</v>
      </c>
      <c r="BE104" s="19">
        <f>Tabela4[[#This Row],[José Vasconcellos]]</f>
        <v>0</v>
      </c>
      <c r="BF104" s="19">
        <f>Tabela4[[#This Row],[Linho Lev Alimentos]]</f>
        <v>0</v>
      </c>
      <c r="BG104" s="19">
        <f>Tabela4[[#This Row],[Ernani Czapla]]</f>
        <v>0</v>
      </c>
      <c r="BH104" s="19">
        <f>Tabela4[[#This Row],[Valesca Da Luz]]</f>
        <v>0</v>
      </c>
      <c r="BI104" s="19">
        <f>Tabela4[[#This Row],[Olavo Mildner]]</f>
        <v>0</v>
      </c>
      <c r="BJ104" s="19">
        <f>Tabela4[[#This Row],[Dilnei Rohled]]</f>
        <v>0</v>
      </c>
      <c r="BK104" s="19">
        <f>Tabela4[[#This Row],[Shaiana Signorini]]</f>
        <v>0</v>
      </c>
      <c r="BL104" s="19">
        <f>Tabela4[[#This Row],[Fonse Atacado]]</f>
        <v>0</v>
      </c>
      <c r="BM104" s="19">
        <f>Tabela4[[#This Row],[Comercial de Alimentos]]</f>
        <v>0</v>
      </c>
      <c r="BN104" s="19">
        <f>Tabela4[[#This Row],[Ivone Kasburg Serralheria]]</f>
        <v>0</v>
      </c>
      <c r="BO104" s="19">
        <f>Tabela4[[#This Row],[Mercado Ceretta]]</f>
        <v>0</v>
      </c>
      <c r="BP104" s="19">
        <f>Tabela4[[#This Row],[Antonio Carlos Dos Santos Pereira]]</f>
        <v>0</v>
      </c>
      <c r="BQ104" s="19">
        <f>Tabela4[[#This Row],[Volnei Lemos Avila - Me]]</f>
        <v>0</v>
      </c>
      <c r="BR104" s="19">
        <f>Tabela4[[#This Row],[Silvana Meneghini]]</f>
        <v>0</v>
      </c>
      <c r="BS104" s="19">
        <f>Tabela4[[#This Row],[Eficaz Engenharia Ltda]]</f>
        <v>0</v>
      </c>
      <c r="BT104" s="19">
        <f>SUM(Tabela4[[#Headers],[Tania Regina Schmaltz - 01]:[Tania Regina Schmaltz - 02]])</f>
        <v>0</v>
      </c>
      <c r="BU104" s="19">
        <f>Tabela4[[#This Row],[Camila Ceretta Segatto]]</f>
        <v>0</v>
      </c>
      <c r="BV104" s="19">
        <f>Tabela4[[#This Row],[Vagner Ribas Dos Santos]]</f>
        <v>0</v>
      </c>
      <c r="BW104" s="19">
        <f>Tabela4[[#This Row],[Claudio Alfredo Konrat]]</f>
        <v>0</v>
      </c>
      <c r="BX104" s="19">
        <f>Tabela4[[#This Row],[Paulo Cesar da Rosa (Residencial)]]</f>
        <v>0</v>
      </c>
      <c r="BY104" s="19">
        <f>Tabela4[[#This Row],[Paulo Cesar da Rosa (Comercial)]]</f>
        <v>0</v>
      </c>
      <c r="BZ104" s="19">
        <f>Tabela4[[#This Row],[Geselda Schirmer (Fabiano)]]</f>
        <v>0</v>
      </c>
    </row>
    <row r="105" spans="1:78" s="19" customFormat="1" x14ac:dyDescent="0.25">
      <c r="A105" s="17">
        <v>46235</v>
      </c>
      <c r="B105" s="19">
        <f>SUM(Tabela4[[#This Row],[Marlon Colovini - 01]:[Marlon Colovini - 02]])</f>
        <v>0</v>
      </c>
      <c r="C105" s="19">
        <f>Tabela4[[#This Row],[Mara Barichello]]</f>
        <v>0</v>
      </c>
      <c r="D105" s="19">
        <f>Tabela4[[#This Row],[Jandira Dutra]]</f>
        <v>0</v>
      </c>
      <c r="E105" s="19">
        <f>Tabela4[[#This Row],[Luiz Fernando Kruger]]</f>
        <v>0</v>
      </c>
      <c r="F105" s="19">
        <f>SUM(Tabela4[[#This Row],[Paulo Bohn - 01]:[Paulo Bohn - 04]])</f>
        <v>0</v>
      </c>
      <c r="G105" s="19">
        <f>Tabela4[[#This Row],[Analia (Clodoaldo Entre-Ijuis)]]</f>
        <v>0</v>
      </c>
      <c r="H105" s="19">
        <f>Tabela4[[#This Row],[Biroh]]</f>
        <v>0</v>
      </c>
      <c r="I105" s="19">
        <f>Tabela4[[#This Row],[Gelson Posser]]</f>
        <v>0</v>
      </c>
      <c r="J105" s="19">
        <f>Tabela4[[#This Row],[Supermercado Caryone]]</f>
        <v>0</v>
      </c>
      <c r="K105" s="19">
        <f>Tabela4[[#This Row],[Ernani Minetto]]</f>
        <v>0</v>
      </c>
      <c r="L105" s="19">
        <f>Tabela4[[#This Row],[Jair Moscon]]</f>
        <v>0</v>
      </c>
      <c r="M105" s="19">
        <f>SUM(Tabela4[[#This Row],[Fabio Milke - 01]:[Fabio Milke - 02]])</f>
        <v>0</v>
      </c>
      <c r="N105" s="19">
        <f>Tabela4[[#This Row],[Piaia]]</f>
        <v>0</v>
      </c>
      <c r="O105" s="19">
        <f>Tabela4[[#This Row],[Osmar Veronese]]</f>
        <v>0</v>
      </c>
      <c r="P105" s="19">
        <f>Tabela4[[#This Row],[ José Luiz Moraes]]</f>
        <v>0</v>
      </c>
      <c r="Q105" s="19">
        <f>Tabela4[[#This Row],[Supermercado Cripy]]</f>
        <v>0</v>
      </c>
      <c r="R105" s="19">
        <f>Tabela4[[#This Row],[Gláucio Lipski (Giruá)]]</f>
        <v>0</v>
      </c>
      <c r="S105" s="19">
        <f>Tabela4[[#This Row],[Contri]]</f>
        <v>0</v>
      </c>
      <c r="T105" s="19">
        <f>Tabela4[[#This Row],[Cleci Rubi]]</f>
        <v>0</v>
      </c>
      <c r="U105" s="19">
        <f>Tabela4[[#This Row],[Betine Rost]]</f>
        <v>0</v>
      </c>
      <c r="V105" s="19">
        <f>SUM(Tabela4[[#This Row],[Robinson Fetter - 01]:[Robinson Fetter - 03]])</f>
        <v>0</v>
      </c>
      <c r="W105" s="19">
        <f>Tabela4[[#This Row],[Fabio De Moura]]</f>
        <v>0</v>
      </c>
      <c r="X105" s="19">
        <f>Tabela4[[#This Row],[Rochele Santos Moraes]]</f>
        <v>0</v>
      </c>
      <c r="Y105" s="19">
        <f>Tabela4[[#This Row],[Auto Posto Kairã]]</f>
        <v>0</v>
      </c>
      <c r="Z105" s="19">
        <f>Tabela4[[#This Row],[Erno Schiefelbain]]</f>
        <v>0</v>
      </c>
      <c r="AA105" s="19">
        <f>Tabela4[[#This Row],[José Paulo Backes]]</f>
        <v>0</v>
      </c>
      <c r="AB105" s="19">
        <f>Tabela4[[#This Row],[Gelso Tofolo]]</f>
        <v>0</v>
      </c>
      <c r="AC105" s="19">
        <f>Tabela4[[#This Row],[Diamantino]]</f>
        <v>0</v>
      </c>
      <c r="AD105" s="19">
        <f>Tabela4[[#This Row],[Mercado Bueno]]</f>
        <v>0</v>
      </c>
      <c r="AE105" s="19">
        <f>Tabela4[[#This Row],[Daniela Donadel Massalai]]</f>
        <v>0</v>
      </c>
      <c r="AF105" s="19">
        <f>Tabela4[[#This Row],[Comercio De Moto Peças Irmãos Guarani Ltda]]</f>
        <v>0</v>
      </c>
      <c r="AG105" s="19">
        <f>Tabela4[[#This Row],[Mauricio Luis Lunardi]]</f>
        <v>0</v>
      </c>
      <c r="AH105" s="19">
        <f>Tabela4[[#This Row],[Rosa Maria Restle Radunz]]</f>
        <v>0</v>
      </c>
      <c r="AI105" s="19">
        <f>Tabela4[[#This Row],[Ivo Amaral De Oliveira]]</f>
        <v>0</v>
      </c>
      <c r="AJ105" s="19">
        <f>Tabela4[[#This Row],[Silvio Robert Lemos Avila]]</f>
        <v>0</v>
      </c>
      <c r="AK105" s="19">
        <f>Tabela4[[#This Row],[Eldo Rost]]</f>
        <v>0</v>
      </c>
      <c r="AL105" s="19">
        <f>SUM(Tabela4[[#This Row],[Padaria Avenida - 01]:[Padaria Avenida - 02]])</f>
        <v>0</v>
      </c>
      <c r="AM105" s="19">
        <f>Tabela4[[#This Row],[Cristiano Anshau]]</f>
        <v>0</v>
      </c>
      <c r="AN105" s="19">
        <f>Tabela4[[#This Row],[Luciana Claudete Meirelles Correa]]</f>
        <v>0</v>
      </c>
      <c r="AO105" s="19">
        <f>Tabela4[[#This Row],[Marcio Jose Siqueira]]</f>
        <v>0</v>
      </c>
      <c r="AP105" s="19">
        <f>Tabela4[[#This Row],[Marcos Rogerio Kessler]]</f>
        <v>0</v>
      </c>
      <c r="AQ105" s="19">
        <f>SUM(Tabela4[[#This Row],[AABB - 01]:[AABB - 02]])</f>
        <v>0</v>
      </c>
      <c r="AR105" s="19">
        <f>SUM(Tabela4[[#This Row],[Wanda Burkard - 01]:[Wanda Burkard - 02]])</f>
        <v>0</v>
      </c>
      <c r="AS105" s="19">
        <f>Tabela4[[#This Row],[Silvio Robert Lemos Avila Me]]</f>
        <v>0</v>
      </c>
      <c r="AT105" s="19">
        <f>Tabela4[[#This Row],[Carmelo]]</f>
        <v>0</v>
      </c>
      <c r="AU105" s="19">
        <f>Tabela4[[#This Row],[Antonio Dal Forno]]</f>
        <v>0</v>
      </c>
      <c r="AV105" s="19">
        <f>Tabela4[[#This Row],[Marisane Paulus]]</f>
        <v>0</v>
      </c>
      <c r="AW105" s="19">
        <f>Tabela4[[#This Row],[Segatto Ceretta Ltda]]</f>
        <v>0</v>
      </c>
      <c r="AX105" s="19">
        <f>SUM(Tabela4[[#This Row],[APAE - 01]:[APAE - 02]])</f>
        <v>0</v>
      </c>
      <c r="AY105" s="19">
        <f>Tabela4[[#This Row],[Cássio Burin]]</f>
        <v>0</v>
      </c>
      <c r="AZ105" s="19">
        <f>Tabela4[[#This Row],[Patrick Kristoschek Da Silva]]</f>
        <v>0</v>
      </c>
      <c r="BA105" s="19">
        <f>Tabela4[[#This Row],[Silvio Robert Ávila - (Valmir)]]</f>
        <v>0</v>
      </c>
      <c r="BB105" s="19">
        <f>Tabela4[[#This Row],[Zederson Jose Della Flora]]</f>
        <v>0</v>
      </c>
      <c r="BC105" s="19">
        <f>Tabela4[[#This Row],[Carlos Walmir Larsão Rolim]]</f>
        <v>0</v>
      </c>
      <c r="BD105" s="19">
        <f>Tabela4[[#This Row],[Danieli Missio]]</f>
        <v>0</v>
      </c>
      <c r="BE105" s="19">
        <f>Tabela4[[#This Row],[José Vasconcellos]]</f>
        <v>0</v>
      </c>
      <c r="BF105" s="19">
        <f>Tabela4[[#This Row],[Linho Lev Alimentos]]</f>
        <v>0</v>
      </c>
      <c r="BG105" s="19">
        <f>Tabela4[[#This Row],[Ernani Czapla]]</f>
        <v>0</v>
      </c>
      <c r="BH105" s="19">
        <f>Tabela4[[#This Row],[Valesca Da Luz]]</f>
        <v>0</v>
      </c>
      <c r="BI105" s="19">
        <f>Tabela4[[#This Row],[Olavo Mildner]]</f>
        <v>0</v>
      </c>
      <c r="BJ105" s="19">
        <f>Tabela4[[#This Row],[Dilnei Rohled]]</f>
        <v>0</v>
      </c>
      <c r="BK105" s="19">
        <f>Tabela4[[#This Row],[Shaiana Signorini]]</f>
        <v>0</v>
      </c>
      <c r="BL105" s="19">
        <f>Tabela4[[#This Row],[Fonse Atacado]]</f>
        <v>0</v>
      </c>
      <c r="BM105" s="19">
        <f>Tabela4[[#This Row],[Comercial de Alimentos]]</f>
        <v>0</v>
      </c>
      <c r="BN105" s="19">
        <f>Tabela4[[#This Row],[Ivone Kasburg Serralheria]]</f>
        <v>0</v>
      </c>
      <c r="BO105" s="19">
        <f>Tabela4[[#This Row],[Mercado Ceretta]]</f>
        <v>0</v>
      </c>
      <c r="BP105" s="19">
        <f>Tabela4[[#This Row],[Antonio Carlos Dos Santos Pereira]]</f>
        <v>0</v>
      </c>
      <c r="BQ105" s="19">
        <f>Tabela4[[#This Row],[Volnei Lemos Avila - Me]]</f>
        <v>0</v>
      </c>
      <c r="BR105" s="19">
        <f>Tabela4[[#This Row],[Silvana Meneghini]]</f>
        <v>0</v>
      </c>
      <c r="BS105" s="19">
        <f>Tabela4[[#This Row],[Eficaz Engenharia Ltda]]</f>
        <v>0</v>
      </c>
      <c r="BT105" s="19">
        <f>SUM(Tabela4[[#Headers],[Tania Regina Schmaltz - 01]:[Tania Regina Schmaltz - 02]])</f>
        <v>0</v>
      </c>
      <c r="BU105" s="19">
        <f>Tabela4[[#This Row],[Camila Ceretta Segatto]]</f>
        <v>0</v>
      </c>
      <c r="BV105" s="19">
        <f>Tabela4[[#This Row],[Vagner Ribas Dos Santos]]</f>
        <v>0</v>
      </c>
      <c r="BW105" s="19">
        <f>Tabela4[[#This Row],[Claudio Alfredo Konrat]]</f>
        <v>0</v>
      </c>
      <c r="BX105" s="19">
        <f>Tabela4[[#This Row],[Paulo Cesar da Rosa (Residencial)]]</f>
        <v>0</v>
      </c>
      <c r="BY105" s="19">
        <f>Tabela4[[#This Row],[Paulo Cesar da Rosa (Comercial)]]</f>
        <v>0</v>
      </c>
      <c r="BZ105" s="19">
        <f>Tabela4[[#This Row],[Geselda Schirmer (Fabiano)]]</f>
        <v>0</v>
      </c>
    </row>
    <row r="106" spans="1:78" s="19" customFormat="1" x14ac:dyDescent="0.25">
      <c r="A106" s="17">
        <v>46266</v>
      </c>
      <c r="B106" s="19">
        <f>SUM(Tabela4[[#This Row],[Marlon Colovini - 01]:[Marlon Colovini - 02]])</f>
        <v>0</v>
      </c>
      <c r="C106" s="19">
        <f>Tabela4[[#This Row],[Mara Barichello]]</f>
        <v>0</v>
      </c>
      <c r="D106" s="19">
        <f>Tabela4[[#This Row],[Jandira Dutra]]</f>
        <v>0</v>
      </c>
      <c r="E106" s="19">
        <f>Tabela4[[#This Row],[Luiz Fernando Kruger]]</f>
        <v>0</v>
      </c>
      <c r="F106" s="19">
        <f>SUM(Tabela4[[#This Row],[Paulo Bohn - 01]:[Paulo Bohn - 04]])</f>
        <v>0</v>
      </c>
      <c r="G106" s="19">
        <f>Tabela4[[#This Row],[Analia (Clodoaldo Entre-Ijuis)]]</f>
        <v>0</v>
      </c>
      <c r="H106" s="19">
        <f>Tabela4[[#This Row],[Biroh]]</f>
        <v>0</v>
      </c>
      <c r="I106" s="19">
        <f>Tabela4[[#This Row],[Gelson Posser]]</f>
        <v>0</v>
      </c>
      <c r="J106" s="19">
        <f>Tabela4[[#This Row],[Supermercado Caryone]]</f>
        <v>0</v>
      </c>
      <c r="K106" s="19">
        <f>Tabela4[[#This Row],[Ernani Minetto]]</f>
        <v>0</v>
      </c>
      <c r="L106" s="19">
        <f>Tabela4[[#This Row],[Jair Moscon]]</f>
        <v>0</v>
      </c>
      <c r="M106" s="19">
        <f>SUM(Tabela4[[#This Row],[Fabio Milke - 01]:[Fabio Milke - 02]])</f>
        <v>0</v>
      </c>
      <c r="N106" s="19">
        <f>Tabela4[[#This Row],[Piaia]]</f>
        <v>0</v>
      </c>
      <c r="O106" s="19">
        <f>Tabela4[[#This Row],[Osmar Veronese]]</f>
        <v>0</v>
      </c>
      <c r="P106" s="19">
        <f>Tabela4[[#This Row],[ José Luiz Moraes]]</f>
        <v>0</v>
      </c>
      <c r="Q106" s="19">
        <f>Tabela4[[#This Row],[Supermercado Cripy]]</f>
        <v>0</v>
      </c>
      <c r="R106" s="19">
        <f>Tabela4[[#This Row],[Gláucio Lipski (Giruá)]]</f>
        <v>0</v>
      </c>
      <c r="S106" s="19">
        <f>Tabela4[[#This Row],[Contri]]</f>
        <v>0</v>
      </c>
      <c r="T106" s="19">
        <f>Tabela4[[#This Row],[Cleci Rubi]]</f>
        <v>0</v>
      </c>
      <c r="U106" s="19">
        <f>Tabela4[[#This Row],[Betine Rost]]</f>
        <v>0</v>
      </c>
      <c r="V106" s="19">
        <f>SUM(Tabela4[[#This Row],[Robinson Fetter - 01]:[Robinson Fetter - 03]])</f>
        <v>0</v>
      </c>
      <c r="W106" s="19">
        <f>Tabela4[[#This Row],[Fabio De Moura]]</f>
        <v>0</v>
      </c>
      <c r="X106" s="19">
        <f>Tabela4[[#This Row],[Rochele Santos Moraes]]</f>
        <v>0</v>
      </c>
      <c r="Y106" s="19">
        <f>Tabela4[[#This Row],[Auto Posto Kairã]]</f>
        <v>0</v>
      </c>
      <c r="Z106" s="19">
        <f>Tabela4[[#This Row],[Erno Schiefelbain]]</f>
        <v>0</v>
      </c>
      <c r="AA106" s="19">
        <f>Tabela4[[#This Row],[José Paulo Backes]]</f>
        <v>0</v>
      </c>
      <c r="AB106" s="19">
        <f>Tabela4[[#This Row],[Gelso Tofolo]]</f>
        <v>0</v>
      </c>
      <c r="AC106" s="19">
        <f>Tabela4[[#This Row],[Diamantino]]</f>
        <v>0</v>
      </c>
      <c r="AD106" s="19">
        <f>Tabela4[[#This Row],[Mercado Bueno]]</f>
        <v>0</v>
      </c>
      <c r="AE106" s="19">
        <f>Tabela4[[#This Row],[Daniela Donadel Massalai]]</f>
        <v>0</v>
      </c>
      <c r="AF106" s="19">
        <f>Tabela4[[#This Row],[Comercio De Moto Peças Irmãos Guarani Ltda]]</f>
        <v>0</v>
      </c>
      <c r="AG106" s="19">
        <f>Tabela4[[#This Row],[Mauricio Luis Lunardi]]</f>
        <v>0</v>
      </c>
      <c r="AH106" s="19">
        <f>Tabela4[[#This Row],[Rosa Maria Restle Radunz]]</f>
        <v>0</v>
      </c>
      <c r="AI106" s="19">
        <f>Tabela4[[#This Row],[Ivo Amaral De Oliveira]]</f>
        <v>0</v>
      </c>
      <c r="AJ106" s="19">
        <f>Tabela4[[#This Row],[Silvio Robert Lemos Avila]]</f>
        <v>0</v>
      </c>
      <c r="AK106" s="19">
        <f>Tabela4[[#This Row],[Eldo Rost]]</f>
        <v>0</v>
      </c>
      <c r="AL106" s="19">
        <f>SUM(Tabela4[[#This Row],[Padaria Avenida - 01]:[Padaria Avenida - 02]])</f>
        <v>0</v>
      </c>
      <c r="AM106" s="19">
        <f>Tabela4[[#This Row],[Cristiano Anshau]]</f>
        <v>0</v>
      </c>
      <c r="AN106" s="19">
        <f>Tabela4[[#This Row],[Luciana Claudete Meirelles Correa]]</f>
        <v>0</v>
      </c>
      <c r="AO106" s="19">
        <f>Tabela4[[#This Row],[Marcio Jose Siqueira]]</f>
        <v>0</v>
      </c>
      <c r="AP106" s="19">
        <f>Tabela4[[#This Row],[Marcos Rogerio Kessler]]</f>
        <v>0</v>
      </c>
      <c r="AQ106" s="19">
        <f>SUM(Tabela4[[#This Row],[AABB - 01]:[AABB - 02]])</f>
        <v>0</v>
      </c>
      <c r="AR106" s="19">
        <f>SUM(Tabela4[[#This Row],[Wanda Burkard - 01]:[Wanda Burkard - 02]])</f>
        <v>0</v>
      </c>
      <c r="AS106" s="19">
        <f>Tabela4[[#This Row],[Silvio Robert Lemos Avila Me]]</f>
        <v>0</v>
      </c>
      <c r="AT106" s="19">
        <f>Tabela4[[#This Row],[Carmelo]]</f>
        <v>0</v>
      </c>
      <c r="AU106" s="19">
        <f>Tabela4[[#This Row],[Antonio Dal Forno]]</f>
        <v>0</v>
      </c>
      <c r="AV106" s="19">
        <f>Tabela4[[#This Row],[Marisane Paulus]]</f>
        <v>0</v>
      </c>
      <c r="AW106" s="19">
        <f>Tabela4[[#This Row],[Segatto Ceretta Ltda]]</f>
        <v>0</v>
      </c>
      <c r="AX106" s="19">
        <f>SUM(Tabela4[[#This Row],[APAE - 01]:[APAE - 02]])</f>
        <v>0</v>
      </c>
      <c r="AY106" s="19">
        <f>Tabela4[[#This Row],[Cássio Burin]]</f>
        <v>0</v>
      </c>
      <c r="AZ106" s="19">
        <f>Tabela4[[#This Row],[Patrick Kristoschek Da Silva]]</f>
        <v>0</v>
      </c>
      <c r="BA106" s="19">
        <f>Tabela4[[#This Row],[Silvio Robert Ávila - (Valmir)]]</f>
        <v>0</v>
      </c>
      <c r="BB106" s="19">
        <f>Tabela4[[#This Row],[Zederson Jose Della Flora]]</f>
        <v>0</v>
      </c>
      <c r="BC106" s="19">
        <f>Tabela4[[#This Row],[Carlos Walmir Larsão Rolim]]</f>
        <v>0</v>
      </c>
      <c r="BD106" s="19">
        <f>Tabela4[[#This Row],[Danieli Missio]]</f>
        <v>0</v>
      </c>
      <c r="BE106" s="19">
        <f>Tabela4[[#This Row],[José Vasconcellos]]</f>
        <v>0</v>
      </c>
      <c r="BF106" s="19">
        <f>Tabela4[[#This Row],[Linho Lev Alimentos]]</f>
        <v>0</v>
      </c>
      <c r="BG106" s="19">
        <f>Tabela4[[#This Row],[Ernani Czapla]]</f>
        <v>0</v>
      </c>
      <c r="BH106" s="19">
        <f>Tabela4[[#This Row],[Valesca Da Luz]]</f>
        <v>0</v>
      </c>
      <c r="BI106" s="19">
        <f>Tabela4[[#This Row],[Olavo Mildner]]</f>
        <v>0</v>
      </c>
      <c r="BJ106" s="19">
        <f>Tabela4[[#This Row],[Dilnei Rohled]]</f>
        <v>0</v>
      </c>
      <c r="BK106" s="19">
        <f>Tabela4[[#This Row],[Shaiana Signorini]]</f>
        <v>0</v>
      </c>
      <c r="BL106" s="19">
        <f>Tabela4[[#This Row],[Fonse Atacado]]</f>
        <v>0</v>
      </c>
      <c r="BM106" s="19">
        <f>Tabela4[[#This Row],[Comercial de Alimentos]]</f>
        <v>0</v>
      </c>
      <c r="BN106" s="19">
        <f>Tabela4[[#This Row],[Ivone Kasburg Serralheria]]</f>
        <v>0</v>
      </c>
      <c r="BO106" s="19">
        <f>Tabela4[[#This Row],[Mercado Ceretta]]</f>
        <v>0</v>
      </c>
      <c r="BP106" s="19">
        <f>Tabela4[[#This Row],[Antonio Carlos Dos Santos Pereira]]</f>
        <v>0</v>
      </c>
      <c r="BQ106" s="19">
        <f>Tabela4[[#This Row],[Volnei Lemos Avila - Me]]</f>
        <v>0</v>
      </c>
      <c r="BR106" s="19">
        <f>Tabela4[[#This Row],[Silvana Meneghini]]</f>
        <v>0</v>
      </c>
      <c r="BS106" s="19">
        <f>Tabela4[[#This Row],[Eficaz Engenharia Ltda]]</f>
        <v>0</v>
      </c>
      <c r="BT106" s="19">
        <f>SUM(Tabela4[[#Headers],[Tania Regina Schmaltz - 01]:[Tania Regina Schmaltz - 02]])</f>
        <v>0</v>
      </c>
      <c r="BU106" s="19">
        <f>Tabela4[[#This Row],[Camila Ceretta Segatto]]</f>
        <v>0</v>
      </c>
      <c r="BV106" s="19">
        <f>Tabela4[[#This Row],[Vagner Ribas Dos Santos]]</f>
        <v>0</v>
      </c>
      <c r="BW106" s="19">
        <f>Tabela4[[#This Row],[Claudio Alfredo Konrat]]</f>
        <v>0</v>
      </c>
      <c r="BX106" s="19">
        <f>Tabela4[[#This Row],[Paulo Cesar da Rosa (Residencial)]]</f>
        <v>0</v>
      </c>
      <c r="BY106" s="19">
        <f>Tabela4[[#This Row],[Paulo Cesar da Rosa (Comercial)]]</f>
        <v>0</v>
      </c>
      <c r="BZ106" s="19">
        <f>Tabela4[[#This Row],[Geselda Schirmer (Fabiano)]]</f>
        <v>0</v>
      </c>
    </row>
    <row r="107" spans="1:78" s="19" customFormat="1" x14ac:dyDescent="0.25">
      <c r="A107" s="17">
        <v>46296</v>
      </c>
      <c r="B107" s="19">
        <f>SUM(Tabela4[[#This Row],[Marlon Colovini - 01]:[Marlon Colovini - 02]])</f>
        <v>0</v>
      </c>
      <c r="C107" s="19">
        <f>Tabela4[[#This Row],[Mara Barichello]]</f>
        <v>0</v>
      </c>
      <c r="D107" s="19">
        <f>Tabela4[[#This Row],[Jandira Dutra]]</f>
        <v>0</v>
      </c>
      <c r="E107" s="19">
        <f>Tabela4[[#This Row],[Luiz Fernando Kruger]]</f>
        <v>0</v>
      </c>
      <c r="F107" s="19">
        <f>SUM(Tabela4[[#This Row],[Paulo Bohn - 01]:[Paulo Bohn - 04]])</f>
        <v>0</v>
      </c>
      <c r="G107" s="19">
        <f>Tabela4[[#This Row],[Analia (Clodoaldo Entre-Ijuis)]]</f>
        <v>0</v>
      </c>
      <c r="H107" s="19">
        <f>Tabela4[[#This Row],[Biroh]]</f>
        <v>0</v>
      </c>
      <c r="I107" s="19">
        <f>Tabela4[[#This Row],[Gelson Posser]]</f>
        <v>0</v>
      </c>
      <c r="J107" s="19">
        <f>Tabela4[[#This Row],[Supermercado Caryone]]</f>
        <v>0</v>
      </c>
      <c r="K107" s="19">
        <f>Tabela4[[#This Row],[Ernani Minetto]]</f>
        <v>0</v>
      </c>
      <c r="L107" s="19">
        <f>Tabela4[[#This Row],[Jair Moscon]]</f>
        <v>0</v>
      </c>
      <c r="M107" s="19">
        <f>SUM(Tabela4[[#This Row],[Fabio Milke - 01]:[Fabio Milke - 02]])</f>
        <v>0</v>
      </c>
      <c r="N107" s="19">
        <f>Tabela4[[#This Row],[Piaia]]</f>
        <v>0</v>
      </c>
      <c r="O107" s="19">
        <f>Tabela4[[#This Row],[Osmar Veronese]]</f>
        <v>0</v>
      </c>
      <c r="P107" s="19">
        <f>Tabela4[[#This Row],[ José Luiz Moraes]]</f>
        <v>0</v>
      </c>
      <c r="Q107" s="19">
        <f>Tabela4[[#This Row],[Supermercado Cripy]]</f>
        <v>0</v>
      </c>
      <c r="R107" s="19">
        <f>Tabela4[[#This Row],[Gláucio Lipski (Giruá)]]</f>
        <v>0</v>
      </c>
      <c r="S107" s="19">
        <f>Tabela4[[#This Row],[Contri]]</f>
        <v>0</v>
      </c>
      <c r="T107" s="19">
        <f>Tabela4[[#This Row],[Cleci Rubi]]</f>
        <v>0</v>
      </c>
      <c r="U107" s="19">
        <f>Tabela4[[#This Row],[Betine Rost]]</f>
        <v>0</v>
      </c>
      <c r="V107" s="19">
        <f>SUM(Tabela4[[#This Row],[Robinson Fetter - 01]:[Robinson Fetter - 03]])</f>
        <v>0</v>
      </c>
      <c r="W107" s="19">
        <f>Tabela4[[#This Row],[Fabio De Moura]]</f>
        <v>0</v>
      </c>
      <c r="X107" s="19">
        <f>Tabela4[[#This Row],[Rochele Santos Moraes]]</f>
        <v>0</v>
      </c>
      <c r="Y107" s="19">
        <f>Tabela4[[#This Row],[Auto Posto Kairã]]</f>
        <v>0</v>
      </c>
      <c r="Z107" s="19">
        <f>Tabela4[[#This Row],[Erno Schiefelbain]]</f>
        <v>0</v>
      </c>
      <c r="AA107" s="19">
        <f>Tabela4[[#This Row],[José Paulo Backes]]</f>
        <v>0</v>
      </c>
      <c r="AB107" s="19">
        <f>Tabela4[[#This Row],[Gelso Tofolo]]</f>
        <v>0</v>
      </c>
      <c r="AC107" s="19">
        <f>Tabela4[[#This Row],[Diamantino]]</f>
        <v>0</v>
      </c>
      <c r="AD107" s="19">
        <f>Tabela4[[#This Row],[Mercado Bueno]]</f>
        <v>0</v>
      </c>
      <c r="AE107" s="19">
        <f>Tabela4[[#This Row],[Daniela Donadel Massalai]]</f>
        <v>0</v>
      </c>
      <c r="AF107" s="19">
        <f>Tabela4[[#This Row],[Comercio De Moto Peças Irmãos Guarani Ltda]]</f>
        <v>0</v>
      </c>
      <c r="AG107" s="19">
        <f>Tabela4[[#This Row],[Mauricio Luis Lunardi]]</f>
        <v>0</v>
      </c>
      <c r="AH107" s="19">
        <f>Tabela4[[#This Row],[Rosa Maria Restle Radunz]]</f>
        <v>0</v>
      </c>
      <c r="AI107" s="19">
        <f>Tabela4[[#This Row],[Ivo Amaral De Oliveira]]</f>
        <v>0</v>
      </c>
      <c r="AJ107" s="19">
        <f>Tabela4[[#This Row],[Silvio Robert Lemos Avila]]</f>
        <v>0</v>
      </c>
      <c r="AK107" s="19">
        <f>Tabela4[[#This Row],[Eldo Rost]]</f>
        <v>0</v>
      </c>
      <c r="AL107" s="19">
        <f>SUM(Tabela4[[#This Row],[Padaria Avenida - 01]:[Padaria Avenida - 02]])</f>
        <v>0</v>
      </c>
      <c r="AM107" s="19">
        <f>Tabela4[[#This Row],[Cristiano Anshau]]</f>
        <v>0</v>
      </c>
      <c r="AN107" s="19">
        <f>Tabela4[[#This Row],[Luciana Claudete Meirelles Correa]]</f>
        <v>0</v>
      </c>
      <c r="AO107" s="19">
        <f>Tabela4[[#This Row],[Marcio Jose Siqueira]]</f>
        <v>0</v>
      </c>
      <c r="AP107" s="19">
        <f>Tabela4[[#This Row],[Marcos Rogerio Kessler]]</f>
        <v>0</v>
      </c>
      <c r="AQ107" s="19">
        <f>SUM(Tabela4[[#This Row],[AABB - 01]:[AABB - 02]])</f>
        <v>0</v>
      </c>
      <c r="AR107" s="19">
        <f>SUM(Tabela4[[#This Row],[Wanda Burkard - 01]:[Wanda Burkard - 02]])</f>
        <v>0</v>
      </c>
      <c r="AS107" s="19">
        <f>Tabela4[[#This Row],[Silvio Robert Lemos Avila Me]]</f>
        <v>0</v>
      </c>
      <c r="AT107" s="19">
        <f>Tabela4[[#This Row],[Carmelo]]</f>
        <v>0</v>
      </c>
      <c r="AU107" s="19">
        <f>Tabela4[[#This Row],[Antonio Dal Forno]]</f>
        <v>0</v>
      </c>
      <c r="AV107" s="19">
        <f>Tabela4[[#This Row],[Marisane Paulus]]</f>
        <v>0</v>
      </c>
      <c r="AW107" s="19">
        <f>Tabela4[[#This Row],[Segatto Ceretta Ltda]]</f>
        <v>0</v>
      </c>
      <c r="AX107" s="19">
        <f>SUM(Tabela4[[#This Row],[APAE - 01]:[APAE - 02]])</f>
        <v>0</v>
      </c>
      <c r="AY107" s="19">
        <f>Tabela4[[#This Row],[Cássio Burin]]</f>
        <v>0</v>
      </c>
      <c r="AZ107" s="19">
        <f>Tabela4[[#This Row],[Patrick Kristoschek Da Silva]]</f>
        <v>0</v>
      </c>
      <c r="BA107" s="19">
        <f>Tabela4[[#This Row],[Silvio Robert Ávila - (Valmir)]]</f>
        <v>0</v>
      </c>
      <c r="BB107" s="19">
        <f>Tabela4[[#This Row],[Zederson Jose Della Flora]]</f>
        <v>0</v>
      </c>
      <c r="BC107" s="19">
        <f>Tabela4[[#This Row],[Carlos Walmir Larsão Rolim]]</f>
        <v>0</v>
      </c>
      <c r="BD107" s="19">
        <f>Tabela4[[#This Row],[Danieli Missio]]</f>
        <v>0</v>
      </c>
      <c r="BE107" s="19">
        <f>Tabela4[[#This Row],[José Vasconcellos]]</f>
        <v>0</v>
      </c>
      <c r="BF107" s="19">
        <f>Tabela4[[#This Row],[Linho Lev Alimentos]]</f>
        <v>0</v>
      </c>
      <c r="BG107" s="19">
        <f>Tabela4[[#This Row],[Ernani Czapla]]</f>
        <v>0</v>
      </c>
      <c r="BH107" s="19">
        <f>Tabela4[[#This Row],[Valesca Da Luz]]</f>
        <v>0</v>
      </c>
      <c r="BI107" s="19">
        <f>Tabela4[[#This Row],[Olavo Mildner]]</f>
        <v>0</v>
      </c>
      <c r="BJ107" s="19">
        <f>Tabela4[[#This Row],[Dilnei Rohled]]</f>
        <v>0</v>
      </c>
      <c r="BK107" s="19">
        <f>Tabela4[[#This Row],[Shaiana Signorini]]</f>
        <v>0</v>
      </c>
      <c r="BL107" s="19">
        <f>Tabela4[[#This Row],[Fonse Atacado]]</f>
        <v>0</v>
      </c>
      <c r="BM107" s="19">
        <f>Tabela4[[#This Row],[Comercial de Alimentos]]</f>
        <v>0</v>
      </c>
      <c r="BN107" s="19">
        <f>Tabela4[[#This Row],[Ivone Kasburg Serralheria]]</f>
        <v>0</v>
      </c>
      <c r="BO107" s="19">
        <f>Tabela4[[#This Row],[Mercado Ceretta]]</f>
        <v>0</v>
      </c>
      <c r="BP107" s="19">
        <f>Tabela4[[#This Row],[Antonio Carlos Dos Santos Pereira]]</f>
        <v>0</v>
      </c>
      <c r="BQ107" s="19">
        <f>Tabela4[[#This Row],[Volnei Lemos Avila - Me]]</f>
        <v>0</v>
      </c>
      <c r="BR107" s="19">
        <f>Tabela4[[#This Row],[Silvana Meneghini]]</f>
        <v>0</v>
      </c>
      <c r="BS107" s="19">
        <f>Tabela4[[#This Row],[Eficaz Engenharia Ltda]]</f>
        <v>0</v>
      </c>
      <c r="BT107" s="19">
        <f>SUM(Tabela4[[#Headers],[Tania Regina Schmaltz - 01]:[Tania Regina Schmaltz - 02]])</f>
        <v>0</v>
      </c>
      <c r="BU107" s="19">
        <f>Tabela4[[#This Row],[Camila Ceretta Segatto]]</f>
        <v>0</v>
      </c>
      <c r="BV107" s="19">
        <f>Tabela4[[#This Row],[Vagner Ribas Dos Santos]]</f>
        <v>0</v>
      </c>
      <c r="BW107" s="19">
        <f>Tabela4[[#This Row],[Claudio Alfredo Konrat]]</f>
        <v>0</v>
      </c>
      <c r="BX107" s="19">
        <f>Tabela4[[#This Row],[Paulo Cesar da Rosa (Residencial)]]</f>
        <v>0</v>
      </c>
      <c r="BY107" s="19">
        <f>Tabela4[[#This Row],[Paulo Cesar da Rosa (Comercial)]]</f>
        <v>0</v>
      </c>
      <c r="BZ107" s="19">
        <f>Tabela4[[#This Row],[Geselda Schirmer (Fabiano)]]</f>
        <v>0</v>
      </c>
    </row>
    <row r="108" spans="1:78" s="19" customFormat="1" x14ac:dyDescent="0.25">
      <c r="A108" s="17">
        <v>46327</v>
      </c>
      <c r="B108" s="19">
        <f>SUM(Tabela4[[#This Row],[Marlon Colovini - 01]:[Marlon Colovini - 02]])</f>
        <v>0</v>
      </c>
      <c r="C108" s="19">
        <f>Tabela4[[#This Row],[Mara Barichello]]</f>
        <v>0</v>
      </c>
      <c r="D108" s="19">
        <f>Tabela4[[#This Row],[Jandira Dutra]]</f>
        <v>0</v>
      </c>
      <c r="E108" s="19">
        <f>Tabela4[[#This Row],[Luiz Fernando Kruger]]</f>
        <v>0</v>
      </c>
      <c r="F108" s="19">
        <f>SUM(Tabela4[[#This Row],[Paulo Bohn - 01]:[Paulo Bohn - 04]])</f>
        <v>0</v>
      </c>
      <c r="G108" s="19">
        <f>Tabela4[[#This Row],[Analia (Clodoaldo Entre-Ijuis)]]</f>
        <v>0</v>
      </c>
      <c r="H108" s="19">
        <f>Tabela4[[#This Row],[Biroh]]</f>
        <v>0</v>
      </c>
      <c r="I108" s="19">
        <f>Tabela4[[#This Row],[Gelson Posser]]</f>
        <v>0</v>
      </c>
      <c r="J108" s="19">
        <f>Tabela4[[#This Row],[Supermercado Caryone]]</f>
        <v>0</v>
      </c>
      <c r="K108" s="19">
        <f>Tabela4[[#This Row],[Ernani Minetto]]</f>
        <v>0</v>
      </c>
      <c r="L108" s="19">
        <f>Tabela4[[#This Row],[Jair Moscon]]</f>
        <v>0</v>
      </c>
      <c r="M108" s="19">
        <f>SUM(Tabela4[[#This Row],[Fabio Milke - 01]:[Fabio Milke - 02]])</f>
        <v>0</v>
      </c>
      <c r="N108" s="19">
        <f>Tabela4[[#This Row],[Piaia]]</f>
        <v>0</v>
      </c>
      <c r="O108" s="19">
        <f>Tabela4[[#This Row],[Osmar Veronese]]</f>
        <v>0</v>
      </c>
      <c r="P108" s="19">
        <f>Tabela4[[#This Row],[ José Luiz Moraes]]</f>
        <v>0</v>
      </c>
      <c r="Q108" s="19">
        <f>Tabela4[[#This Row],[Supermercado Cripy]]</f>
        <v>0</v>
      </c>
      <c r="R108" s="19">
        <f>Tabela4[[#This Row],[Gláucio Lipski (Giruá)]]</f>
        <v>0</v>
      </c>
      <c r="S108" s="19">
        <f>Tabela4[[#This Row],[Contri]]</f>
        <v>0</v>
      </c>
      <c r="T108" s="19">
        <f>Tabela4[[#This Row],[Cleci Rubi]]</f>
        <v>0</v>
      </c>
      <c r="U108" s="19">
        <f>Tabela4[[#This Row],[Betine Rost]]</f>
        <v>0</v>
      </c>
      <c r="V108" s="19">
        <f>SUM(Tabela4[[#This Row],[Robinson Fetter - 01]:[Robinson Fetter - 03]])</f>
        <v>0</v>
      </c>
      <c r="W108" s="19">
        <f>Tabela4[[#This Row],[Fabio De Moura]]</f>
        <v>0</v>
      </c>
      <c r="X108" s="19">
        <f>Tabela4[[#This Row],[Rochele Santos Moraes]]</f>
        <v>0</v>
      </c>
      <c r="Y108" s="19">
        <f>Tabela4[[#This Row],[Auto Posto Kairã]]</f>
        <v>0</v>
      </c>
      <c r="Z108" s="19">
        <f>Tabela4[[#This Row],[Erno Schiefelbain]]</f>
        <v>0</v>
      </c>
      <c r="AA108" s="19">
        <f>Tabela4[[#This Row],[José Paulo Backes]]</f>
        <v>0</v>
      </c>
      <c r="AB108" s="19">
        <f>Tabela4[[#This Row],[Gelso Tofolo]]</f>
        <v>0</v>
      </c>
      <c r="AC108" s="19">
        <f>Tabela4[[#This Row],[Diamantino]]</f>
        <v>0</v>
      </c>
      <c r="AD108" s="19">
        <f>Tabela4[[#This Row],[Mercado Bueno]]</f>
        <v>0</v>
      </c>
      <c r="AE108" s="19">
        <f>Tabela4[[#This Row],[Daniela Donadel Massalai]]</f>
        <v>0</v>
      </c>
      <c r="AF108" s="19">
        <f>Tabela4[[#This Row],[Comercio De Moto Peças Irmãos Guarani Ltda]]</f>
        <v>0</v>
      </c>
      <c r="AG108" s="19">
        <f>Tabela4[[#This Row],[Mauricio Luis Lunardi]]</f>
        <v>0</v>
      </c>
      <c r="AH108" s="19">
        <f>Tabela4[[#This Row],[Rosa Maria Restle Radunz]]</f>
        <v>0</v>
      </c>
      <c r="AI108" s="19">
        <f>Tabela4[[#This Row],[Ivo Amaral De Oliveira]]</f>
        <v>0</v>
      </c>
      <c r="AJ108" s="19">
        <f>Tabela4[[#This Row],[Silvio Robert Lemos Avila]]</f>
        <v>0</v>
      </c>
      <c r="AK108" s="19">
        <f>Tabela4[[#This Row],[Eldo Rost]]</f>
        <v>0</v>
      </c>
      <c r="AL108" s="19">
        <f>SUM(Tabela4[[#This Row],[Padaria Avenida - 01]:[Padaria Avenida - 02]])</f>
        <v>0</v>
      </c>
      <c r="AM108" s="19">
        <f>Tabela4[[#This Row],[Cristiano Anshau]]</f>
        <v>0</v>
      </c>
      <c r="AN108" s="19">
        <f>Tabela4[[#This Row],[Luciana Claudete Meirelles Correa]]</f>
        <v>0</v>
      </c>
      <c r="AO108" s="19">
        <f>Tabela4[[#This Row],[Marcio Jose Siqueira]]</f>
        <v>0</v>
      </c>
      <c r="AP108" s="19">
        <f>Tabela4[[#This Row],[Marcos Rogerio Kessler]]</f>
        <v>0</v>
      </c>
      <c r="AQ108" s="19">
        <f>SUM(Tabela4[[#This Row],[AABB - 01]:[AABB - 02]])</f>
        <v>0</v>
      </c>
      <c r="AR108" s="19">
        <f>SUM(Tabela4[[#This Row],[Wanda Burkard - 01]:[Wanda Burkard - 02]])</f>
        <v>0</v>
      </c>
      <c r="AS108" s="19">
        <f>Tabela4[[#This Row],[Silvio Robert Lemos Avila Me]]</f>
        <v>0</v>
      </c>
      <c r="AT108" s="19">
        <f>Tabela4[[#This Row],[Carmelo]]</f>
        <v>0</v>
      </c>
      <c r="AU108" s="19">
        <f>Tabela4[[#This Row],[Antonio Dal Forno]]</f>
        <v>0</v>
      </c>
      <c r="AV108" s="19">
        <f>Tabela4[[#This Row],[Marisane Paulus]]</f>
        <v>0</v>
      </c>
      <c r="AW108" s="19">
        <f>Tabela4[[#This Row],[Segatto Ceretta Ltda]]</f>
        <v>0</v>
      </c>
      <c r="AX108" s="19">
        <f>SUM(Tabela4[[#This Row],[APAE - 01]:[APAE - 02]])</f>
        <v>0</v>
      </c>
      <c r="AY108" s="19">
        <f>Tabela4[[#This Row],[Cássio Burin]]</f>
        <v>0</v>
      </c>
      <c r="AZ108" s="19">
        <f>Tabela4[[#This Row],[Patrick Kristoschek Da Silva]]</f>
        <v>0</v>
      </c>
      <c r="BA108" s="19">
        <f>Tabela4[[#This Row],[Silvio Robert Ávila - (Valmir)]]</f>
        <v>0</v>
      </c>
      <c r="BB108" s="19">
        <f>Tabela4[[#This Row],[Zederson Jose Della Flora]]</f>
        <v>0</v>
      </c>
      <c r="BC108" s="19">
        <f>Tabela4[[#This Row],[Carlos Walmir Larsão Rolim]]</f>
        <v>0</v>
      </c>
      <c r="BD108" s="19">
        <f>Tabela4[[#This Row],[Danieli Missio]]</f>
        <v>0</v>
      </c>
      <c r="BE108" s="19">
        <f>Tabela4[[#This Row],[José Vasconcellos]]</f>
        <v>0</v>
      </c>
      <c r="BF108" s="19">
        <f>Tabela4[[#This Row],[Linho Lev Alimentos]]</f>
        <v>0</v>
      </c>
      <c r="BG108" s="19">
        <f>Tabela4[[#This Row],[Ernani Czapla]]</f>
        <v>0</v>
      </c>
      <c r="BH108" s="19">
        <f>Tabela4[[#This Row],[Valesca Da Luz]]</f>
        <v>0</v>
      </c>
      <c r="BI108" s="19">
        <f>Tabela4[[#This Row],[Olavo Mildner]]</f>
        <v>0</v>
      </c>
      <c r="BJ108" s="19">
        <f>Tabela4[[#This Row],[Dilnei Rohled]]</f>
        <v>0</v>
      </c>
      <c r="BK108" s="19">
        <f>Tabela4[[#This Row],[Shaiana Signorini]]</f>
        <v>0</v>
      </c>
      <c r="BL108" s="19">
        <f>Tabela4[[#This Row],[Fonse Atacado]]</f>
        <v>0</v>
      </c>
      <c r="BM108" s="19">
        <f>Tabela4[[#This Row],[Comercial de Alimentos]]</f>
        <v>0</v>
      </c>
      <c r="BN108" s="19">
        <f>Tabela4[[#This Row],[Ivone Kasburg Serralheria]]</f>
        <v>0</v>
      </c>
      <c r="BO108" s="19">
        <f>Tabela4[[#This Row],[Mercado Ceretta]]</f>
        <v>0</v>
      </c>
      <c r="BP108" s="19">
        <f>Tabela4[[#This Row],[Antonio Carlos Dos Santos Pereira]]</f>
        <v>0</v>
      </c>
      <c r="BQ108" s="19">
        <f>Tabela4[[#This Row],[Volnei Lemos Avila - Me]]</f>
        <v>0</v>
      </c>
      <c r="BR108" s="19">
        <f>Tabela4[[#This Row],[Silvana Meneghini]]</f>
        <v>0</v>
      </c>
      <c r="BS108" s="19">
        <f>Tabela4[[#This Row],[Eficaz Engenharia Ltda]]</f>
        <v>0</v>
      </c>
      <c r="BT108" s="19">
        <f>SUM(Tabela4[[#Headers],[Tania Regina Schmaltz - 01]:[Tania Regina Schmaltz - 02]])</f>
        <v>0</v>
      </c>
      <c r="BU108" s="19">
        <f>Tabela4[[#This Row],[Camila Ceretta Segatto]]</f>
        <v>0</v>
      </c>
      <c r="BV108" s="19">
        <f>Tabela4[[#This Row],[Vagner Ribas Dos Santos]]</f>
        <v>0</v>
      </c>
      <c r="BW108" s="19">
        <f>Tabela4[[#This Row],[Claudio Alfredo Konrat]]</f>
        <v>0</v>
      </c>
      <c r="BX108" s="19">
        <f>Tabela4[[#This Row],[Paulo Cesar da Rosa (Residencial)]]</f>
        <v>0</v>
      </c>
      <c r="BY108" s="19">
        <f>Tabela4[[#This Row],[Paulo Cesar da Rosa (Comercial)]]</f>
        <v>0</v>
      </c>
      <c r="BZ108" s="19">
        <f>Tabela4[[#This Row],[Geselda Schirmer (Fabiano)]]</f>
        <v>0</v>
      </c>
    </row>
    <row r="109" spans="1:78" s="19" customFormat="1" x14ac:dyDescent="0.25">
      <c r="A109" s="17">
        <v>46357</v>
      </c>
      <c r="B109" s="19">
        <f>SUM(Tabela4[[#This Row],[Marlon Colovini - 01]:[Marlon Colovini - 02]])</f>
        <v>0</v>
      </c>
      <c r="C109" s="19">
        <f>Tabela4[[#This Row],[Mara Barichello]]</f>
        <v>0</v>
      </c>
      <c r="D109" s="19">
        <f>Tabela4[[#This Row],[Jandira Dutra]]</f>
        <v>0</v>
      </c>
      <c r="E109" s="19">
        <f>Tabela4[[#This Row],[Luiz Fernando Kruger]]</f>
        <v>0</v>
      </c>
      <c r="F109" s="19">
        <f>SUM(Tabela4[[#This Row],[Paulo Bohn - 01]:[Paulo Bohn - 04]])</f>
        <v>0</v>
      </c>
      <c r="G109" s="19">
        <f>Tabela4[[#This Row],[Analia (Clodoaldo Entre-Ijuis)]]</f>
        <v>0</v>
      </c>
      <c r="H109" s="19">
        <f>Tabela4[[#This Row],[Biroh]]</f>
        <v>0</v>
      </c>
      <c r="I109" s="19">
        <f>Tabela4[[#This Row],[Gelson Posser]]</f>
        <v>0</v>
      </c>
      <c r="J109" s="19">
        <f>Tabela4[[#This Row],[Supermercado Caryone]]</f>
        <v>0</v>
      </c>
      <c r="K109" s="19">
        <f>Tabela4[[#This Row],[Ernani Minetto]]</f>
        <v>0</v>
      </c>
      <c r="L109" s="19">
        <f>Tabela4[[#This Row],[Jair Moscon]]</f>
        <v>0</v>
      </c>
      <c r="M109" s="19">
        <f>SUM(Tabela4[[#This Row],[Fabio Milke - 01]:[Fabio Milke - 02]])</f>
        <v>0</v>
      </c>
      <c r="N109" s="19">
        <f>Tabela4[[#This Row],[Piaia]]</f>
        <v>0</v>
      </c>
      <c r="O109" s="19">
        <f>Tabela4[[#This Row],[Osmar Veronese]]</f>
        <v>0</v>
      </c>
      <c r="P109" s="19">
        <f>Tabela4[[#This Row],[ José Luiz Moraes]]</f>
        <v>0</v>
      </c>
      <c r="Q109" s="19">
        <f>Tabela4[[#This Row],[Supermercado Cripy]]</f>
        <v>0</v>
      </c>
      <c r="R109" s="19">
        <f>Tabela4[[#This Row],[Gláucio Lipski (Giruá)]]</f>
        <v>0</v>
      </c>
      <c r="S109" s="19">
        <f>Tabela4[[#This Row],[Contri]]</f>
        <v>0</v>
      </c>
      <c r="T109" s="19">
        <f>Tabela4[[#This Row],[Cleci Rubi]]</f>
        <v>0</v>
      </c>
      <c r="U109" s="19">
        <f>Tabela4[[#This Row],[Betine Rost]]</f>
        <v>0</v>
      </c>
      <c r="V109" s="19">
        <f>SUM(Tabela4[[#This Row],[Robinson Fetter - 01]:[Robinson Fetter - 03]])</f>
        <v>0</v>
      </c>
      <c r="W109" s="19">
        <f>Tabela4[[#This Row],[Fabio De Moura]]</f>
        <v>0</v>
      </c>
      <c r="X109" s="19">
        <f>Tabela4[[#This Row],[Rochele Santos Moraes]]</f>
        <v>0</v>
      </c>
      <c r="Y109" s="19">
        <f>Tabela4[[#This Row],[Auto Posto Kairã]]</f>
        <v>0</v>
      </c>
      <c r="Z109" s="19">
        <f>Tabela4[[#This Row],[Erno Schiefelbain]]</f>
        <v>0</v>
      </c>
      <c r="AA109" s="19">
        <f>Tabela4[[#This Row],[José Paulo Backes]]</f>
        <v>0</v>
      </c>
      <c r="AB109" s="19">
        <f>Tabela4[[#This Row],[Gelso Tofolo]]</f>
        <v>0</v>
      </c>
      <c r="AC109" s="19">
        <f>Tabela4[[#This Row],[Diamantino]]</f>
        <v>0</v>
      </c>
      <c r="AD109" s="19">
        <f>Tabela4[[#This Row],[Mercado Bueno]]</f>
        <v>0</v>
      </c>
      <c r="AE109" s="19">
        <f>Tabela4[[#This Row],[Daniela Donadel Massalai]]</f>
        <v>0</v>
      </c>
      <c r="AF109" s="19">
        <f>Tabela4[[#This Row],[Comercio De Moto Peças Irmãos Guarani Ltda]]</f>
        <v>0</v>
      </c>
      <c r="AG109" s="19">
        <f>Tabela4[[#This Row],[Mauricio Luis Lunardi]]</f>
        <v>0</v>
      </c>
      <c r="AH109" s="19">
        <f>Tabela4[[#This Row],[Rosa Maria Restle Radunz]]</f>
        <v>0</v>
      </c>
      <c r="AI109" s="19">
        <f>Tabela4[[#This Row],[Ivo Amaral De Oliveira]]</f>
        <v>0</v>
      </c>
      <c r="AJ109" s="19">
        <f>Tabela4[[#This Row],[Silvio Robert Lemos Avila]]</f>
        <v>0</v>
      </c>
      <c r="AK109" s="19">
        <f>Tabela4[[#This Row],[Eldo Rost]]</f>
        <v>0</v>
      </c>
      <c r="AL109" s="19">
        <f>SUM(Tabela4[[#This Row],[Padaria Avenida - 01]:[Padaria Avenida - 02]])</f>
        <v>0</v>
      </c>
      <c r="AM109" s="19">
        <f>Tabela4[[#This Row],[Cristiano Anshau]]</f>
        <v>0</v>
      </c>
      <c r="AN109" s="19">
        <f>Tabela4[[#This Row],[Luciana Claudete Meirelles Correa]]</f>
        <v>0</v>
      </c>
      <c r="AO109" s="19">
        <f>Tabela4[[#This Row],[Marcio Jose Siqueira]]</f>
        <v>0</v>
      </c>
      <c r="AP109" s="19">
        <f>Tabela4[[#This Row],[Marcos Rogerio Kessler]]</f>
        <v>0</v>
      </c>
      <c r="AQ109" s="19">
        <f>SUM(Tabela4[[#This Row],[AABB - 01]:[AABB - 02]])</f>
        <v>0</v>
      </c>
      <c r="AR109" s="19">
        <f>SUM(Tabela4[[#This Row],[Wanda Burkard - 01]:[Wanda Burkard - 02]])</f>
        <v>0</v>
      </c>
      <c r="AS109" s="19">
        <f>Tabela4[[#This Row],[Silvio Robert Lemos Avila Me]]</f>
        <v>0</v>
      </c>
      <c r="AT109" s="19">
        <f>Tabela4[[#This Row],[Carmelo]]</f>
        <v>0</v>
      </c>
      <c r="AU109" s="19">
        <f>Tabela4[[#This Row],[Antonio Dal Forno]]</f>
        <v>0</v>
      </c>
      <c r="AV109" s="19">
        <f>Tabela4[[#This Row],[Marisane Paulus]]</f>
        <v>0</v>
      </c>
      <c r="AW109" s="19">
        <f>Tabela4[[#This Row],[Segatto Ceretta Ltda]]</f>
        <v>0</v>
      </c>
      <c r="AX109" s="19">
        <f>SUM(Tabela4[[#This Row],[APAE - 01]:[APAE - 02]])</f>
        <v>0</v>
      </c>
      <c r="AY109" s="19">
        <f>Tabela4[[#This Row],[Cássio Burin]]</f>
        <v>0</v>
      </c>
      <c r="AZ109" s="19">
        <f>Tabela4[[#This Row],[Patrick Kristoschek Da Silva]]</f>
        <v>0</v>
      </c>
      <c r="BA109" s="19">
        <f>Tabela4[[#This Row],[Silvio Robert Ávila - (Valmir)]]</f>
        <v>0</v>
      </c>
      <c r="BB109" s="19">
        <f>Tabela4[[#This Row],[Zederson Jose Della Flora]]</f>
        <v>0</v>
      </c>
      <c r="BC109" s="19">
        <f>Tabela4[[#This Row],[Carlos Walmir Larsão Rolim]]</f>
        <v>0</v>
      </c>
      <c r="BD109" s="19">
        <f>Tabela4[[#This Row],[Danieli Missio]]</f>
        <v>0</v>
      </c>
      <c r="BE109" s="19">
        <f>Tabela4[[#This Row],[José Vasconcellos]]</f>
        <v>0</v>
      </c>
      <c r="BF109" s="19">
        <f>Tabela4[[#This Row],[Linho Lev Alimentos]]</f>
        <v>0</v>
      </c>
      <c r="BG109" s="19">
        <f>Tabela4[[#This Row],[Ernani Czapla]]</f>
        <v>0</v>
      </c>
      <c r="BH109" s="19">
        <f>Tabela4[[#This Row],[Valesca Da Luz]]</f>
        <v>0</v>
      </c>
      <c r="BI109" s="19">
        <f>Tabela4[[#This Row],[Olavo Mildner]]</f>
        <v>0</v>
      </c>
      <c r="BJ109" s="19">
        <f>Tabela4[[#This Row],[Dilnei Rohled]]</f>
        <v>0</v>
      </c>
      <c r="BK109" s="19">
        <f>Tabela4[[#This Row],[Shaiana Signorini]]</f>
        <v>0</v>
      </c>
      <c r="BL109" s="19">
        <f>Tabela4[[#This Row],[Fonse Atacado]]</f>
        <v>0</v>
      </c>
      <c r="BM109" s="19">
        <f>Tabela4[[#This Row],[Comercial de Alimentos]]</f>
        <v>0</v>
      </c>
      <c r="BN109" s="19">
        <f>Tabela4[[#This Row],[Ivone Kasburg Serralheria]]</f>
        <v>0</v>
      </c>
      <c r="BO109" s="19">
        <f>Tabela4[[#This Row],[Mercado Ceretta]]</f>
        <v>0</v>
      </c>
      <c r="BP109" s="19">
        <f>Tabela4[[#This Row],[Antonio Carlos Dos Santos Pereira]]</f>
        <v>0</v>
      </c>
      <c r="BQ109" s="19">
        <f>Tabela4[[#This Row],[Volnei Lemos Avila - Me]]</f>
        <v>0</v>
      </c>
      <c r="BR109" s="19">
        <f>Tabela4[[#This Row],[Silvana Meneghini]]</f>
        <v>0</v>
      </c>
      <c r="BS109" s="19">
        <f>Tabela4[[#This Row],[Eficaz Engenharia Ltda]]</f>
        <v>0</v>
      </c>
      <c r="BT109" s="19">
        <f>SUM(Tabela4[[#Headers],[Tania Regina Schmaltz - 01]:[Tania Regina Schmaltz - 02]])</f>
        <v>0</v>
      </c>
      <c r="BU109" s="19">
        <f>Tabela4[[#This Row],[Camila Ceretta Segatto]]</f>
        <v>0</v>
      </c>
      <c r="BV109" s="19">
        <f>Tabela4[[#This Row],[Vagner Ribas Dos Santos]]</f>
        <v>0</v>
      </c>
      <c r="BW109" s="19">
        <f>Tabela4[[#This Row],[Claudio Alfredo Konrat]]</f>
        <v>0</v>
      </c>
      <c r="BX109" s="19">
        <f>Tabela4[[#This Row],[Paulo Cesar da Rosa (Residencial)]]</f>
        <v>0</v>
      </c>
      <c r="BY109" s="19">
        <f>Tabela4[[#This Row],[Paulo Cesar da Rosa (Comercial)]]</f>
        <v>0</v>
      </c>
      <c r="BZ109" s="19">
        <f>Tabela4[[#This Row],[Geselda Schirmer (Fabiano)]]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08B6-D7F6-44FA-9E2F-A11D9810D55D}">
  <sheetPr codeName="Planilha13"/>
  <dimension ref="A1:DG109"/>
  <sheetViews>
    <sheetView zoomScale="85" zoomScaleNormal="85" workbookViewId="0"/>
  </sheetViews>
  <sheetFormatPr defaultRowHeight="15" x14ac:dyDescent="0.25"/>
  <cols>
    <col min="1" max="1" width="10" style="4" customWidth="1"/>
    <col min="2" max="2" width="26.140625" style="4" customWidth="1"/>
    <col min="3" max="3" width="26.140625" style="4" bestFit="1" customWidth="1"/>
    <col min="4" max="4" width="21.7109375" style="4" bestFit="1" customWidth="1"/>
    <col min="5" max="5" width="19.5703125" style="4" bestFit="1" customWidth="1"/>
    <col min="6" max="6" width="28.28515625" style="4" bestFit="1" customWidth="1"/>
    <col min="7" max="10" width="21.5703125" style="4" bestFit="1" customWidth="1"/>
    <col min="11" max="11" width="35.5703125" style="4" bestFit="1" customWidth="1"/>
    <col min="12" max="12" width="12.28515625" style="4" bestFit="1" customWidth="1"/>
    <col min="13" max="13" width="20.7109375" style="4" bestFit="1" customWidth="1"/>
    <col min="14" max="14" width="29.85546875" style="4" bestFit="1" customWidth="1"/>
    <col min="15" max="15" width="20.5703125" style="4" bestFit="1" customWidth="1"/>
    <col min="16" max="16" width="18.28515625" style="4" bestFit="1" customWidth="1"/>
    <col min="17" max="18" width="21.42578125" style="4" bestFit="1" customWidth="1"/>
    <col min="19" max="19" width="12.28515625" style="4" bestFit="1" customWidth="1"/>
    <col min="20" max="20" width="23.140625" style="4" bestFit="1" customWidth="1"/>
    <col min="21" max="21" width="23.5703125" style="4" bestFit="1" customWidth="1"/>
    <col min="22" max="22" width="26.7109375" style="4" bestFit="1" customWidth="1"/>
    <col min="23" max="23" width="27.85546875" style="4" bestFit="1" customWidth="1"/>
    <col min="24" max="24" width="12.28515625" style="4" bestFit="1" customWidth="1"/>
    <col min="25" max="25" width="16" style="4" bestFit="1" customWidth="1"/>
    <col min="26" max="26" width="17.7109375" style="4" bestFit="1" customWidth="1"/>
    <col min="27" max="29" width="26.5703125" style="4" bestFit="1" customWidth="1"/>
    <col min="30" max="30" width="21.85546875" style="4" bestFit="1" customWidth="1"/>
    <col min="31" max="31" width="30.28515625" style="4" bestFit="1" customWidth="1"/>
    <col min="32" max="32" width="22.7109375" style="4" bestFit="1" customWidth="1"/>
    <col min="33" max="33" width="23.85546875" style="4" bestFit="1" customWidth="1"/>
    <col min="34" max="34" width="25.140625" style="4" bestFit="1" customWidth="1"/>
    <col min="35" max="35" width="18.85546875" style="4" bestFit="1" customWidth="1"/>
    <col min="36" max="36" width="17.28515625" style="4" bestFit="1" customWidth="1"/>
    <col min="37" max="37" width="22" style="4" bestFit="1" customWidth="1"/>
    <col min="38" max="38" width="32" style="4" bestFit="1" customWidth="1"/>
    <col min="39" max="39" width="53.28515625" style="4" bestFit="1" customWidth="1"/>
    <col min="40" max="40" width="27.85546875" style="4" bestFit="1" customWidth="1"/>
    <col min="41" max="41" width="32.85546875" style="4" bestFit="1" customWidth="1"/>
    <col min="42" max="42" width="28.42578125" style="4" bestFit="1" customWidth="1"/>
    <col min="43" max="43" width="32.140625" style="4" bestFit="1" customWidth="1"/>
    <col min="44" max="44" width="15.42578125" style="4" bestFit="1" customWidth="1"/>
    <col min="45" max="46" width="26.42578125" style="4" bestFit="1" customWidth="1"/>
    <col min="47" max="47" width="23.140625" style="4" bestFit="1" customWidth="1"/>
    <col min="48" max="48" width="41.5703125" style="4" bestFit="1" customWidth="1"/>
    <col min="49" max="49" width="27.28515625" style="4" bestFit="1" customWidth="1"/>
    <col min="50" max="50" width="30.7109375" style="4" bestFit="1" customWidth="1"/>
    <col min="51" max="52" width="16" style="4" bestFit="1" customWidth="1"/>
    <col min="53" max="54" width="25.85546875" style="4" bestFit="1" customWidth="1"/>
    <col min="55" max="55" width="36" style="4" bestFit="1" customWidth="1"/>
    <col min="56" max="56" width="14.5703125" style="4" bestFit="1" customWidth="1"/>
    <col min="57" max="57" width="24" style="4" bestFit="1" customWidth="1"/>
    <col min="58" max="58" width="22.7109375" style="4" bestFit="1" customWidth="1"/>
    <col min="59" max="59" width="27" style="4" bestFit="1" customWidth="1"/>
    <col min="60" max="61" width="15.7109375" style="4" bestFit="1" customWidth="1"/>
    <col min="62" max="62" width="18.85546875" style="4" bestFit="1" customWidth="1"/>
    <col min="63" max="63" width="34.85546875" style="4" bestFit="1" customWidth="1"/>
    <col min="64" max="64" width="34.42578125" style="4" bestFit="1" customWidth="1"/>
    <col min="65" max="65" width="32.5703125" style="4" bestFit="1" customWidth="1"/>
    <col min="66" max="66" width="33.85546875" style="4" bestFit="1" customWidth="1"/>
    <col min="67" max="67" width="19.85546875" style="4" bestFit="1" customWidth="1"/>
    <col min="68" max="68" width="25" style="4" bestFit="1" customWidth="1"/>
    <col min="69" max="69" width="26.5703125" style="4" bestFit="1" customWidth="1"/>
    <col min="70" max="70" width="19.7109375" style="4" bestFit="1" customWidth="1"/>
    <col min="71" max="71" width="21.28515625" style="4" bestFit="1" customWidth="1"/>
    <col min="72" max="72" width="20" style="4" bestFit="1" customWidth="1"/>
    <col min="73" max="73" width="19.42578125" style="4" bestFit="1" customWidth="1"/>
    <col min="74" max="74" width="23.5703125" style="4" bestFit="1" customWidth="1"/>
    <col min="75" max="75" width="20.85546875" style="4" bestFit="1" customWidth="1"/>
    <col min="76" max="76" width="29.7109375" style="4" bestFit="1" customWidth="1"/>
    <col min="77" max="77" width="32.85546875" style="4" bestFit="1" customWidth="1"/>
    <col min="78" max="78" width="22.85546875" style="4" bestFit="1" customWidth="1"/>
    <col min="79" max="79" width="41.42578125" style="4" bestFit="1" customWidth="1"/>
    <col min="80" max="80" width="30.140625" style="4" bestFit="1" customWidth="1"/>
    <col min="81" max="81" width="24.5703125" style="4" bestFit="1" customWidth="1"/>
    <col min="82" max="82" width="29.28515625" style="4" bestFit="1" customWidth="1"/>
    <col min="83" max="84" width="33.28515625" style="4" bestFit="1" customWidth="1"/>
    <col min="85" max="85" width="29.28515625" style="4" bestFit="1" customWidth="1"/>
    <col min="86" max="86" width="31.7109375" style="4" bestFit="1" customWidth="1"/>
    <col min="87" max="87" width="29" style="4" bestFit="1" customWidth="1"/>
    <col min="88" max="88" width="41.28515625" style="4" bestFit="1" customWidth="1"/>
    <col min="89" max="89" width="39.5703125" style="4" bestFit="1" customWidth="1"/>
    <col min="90" max="90" width="34.42578125" style="4" bestFit="1" customWidth="1"/>
    <col min="91" max="91" width="18" style="4" bestFit="1" customWidth="1"/>
    <col min="92" max="92" width="21.140625" style="4" bestFit="1" customWidth="1"/>
    <col min="93" max="93" width="18.140625" style="4" bestFit="1" customWidth="1"/>
    <col min="94" max="94" width="26.28515625" style="4" bestFit="1" customWidth="1"/>
    <col min="95" max="95" width="30.7109375" style="4" bestFit="1" customWidth="1"/>
    <col min="96" max="96" width="27.5703125" style="4" bestFit="1" customWidth="1"/>
    <col min="97" max="97" width="23.28515625" style="4" bestFit="1" customWidth="1"/>
    <col min="98" max="98" width="16.28515625" style="4" bestFit="1" customWidth="1"/>
    <col min="99" max="99" width="36.85546875" style="4" bestFit="1" customWidth="1"/>
    <col min="100" max="100" width="37.5703125" style="4" bestFit="1" customWidth="1"/>
    <col min="101" max="101" width="25.7109375" style="4" bestFit="1" customWidth="1"/>
    <col min="102" max="102" width="27" style="4" bestFit="1" customWidth="1"/>
    <col min="103" max="103" width="23.7109375" style="4" bestFit="1" customWidth="1"/>
    <col min="104" max="104" width="26" style="4" bestFit="1" customWidth="1"/>
    <col min="105" max="105" width="33.85546875" style="4" bestFit="1" customWidth="1"/>
    <col min="106" max="106" width="20.140625" style="4" bestFit="1" customWidth="1"/>
    <col min="107" max="107" width="17.28515625" style="4" bestFit="1" customWidth="1"/>
    <col min="108" max="108" width="19" style="4" bestFit="1" customWidth="1"/>
    <col min="109" max="109" width="21.28515625" style="4" bestFit="1" customWidth="1"/>
    <col min="110" max="110" width="15.28515625" style="4" bestFit="1" customWidth="1"/>
    <col min="111" max="111" width="26.140625" style="4" bestFit="1" customWidth="1"/>
    <col min="112" max="16384" width="9.140625" style="4"/>
  </cols>
  <sheetData>
    <row r="1" spans="1:111" x14ac:dyDescent="0.25">
      <c r="A1" s="2" t="s">
        <v>5</v>
      </c>
      <c r="B1" s="74" t="s">
        <v>197</v>
      </c>
      <c r="C1" s="74" t="s">
        <v>198</v>
      </c>
      <c r="D1" s="74" t="s">
        <v>87</v>
      </c>
      <c r="E1" s="74" t="s">
        <v>88</v>
      </c>
      <c r="F1" s="74" t="s">
        <v>89</v>
      </c>
      <c r="G1" s="74" t="s">
        <v>199</v>
      </c>
      <c r="H1" s="74" t="s">
        <v>200</v>
      </c>
      <c r="I1" s="74" t="s">
        <v>201</v>
      </c>
      <c r="J1" s="74" t="s">
        <v>202</v>
      </c>
      <c r="K1" s="74" t="s">
        <v>91</v>
      </c>
      <c r="L1" s="74" t="s">
        <v>92</v>
      </c>
      <c r="M1" s="74" t="s">
        <v>93</v>
      </c>
      <c r="N1" s="74" t="s">
        <v>94</v>
      </c>
      <c r="O1" s="74" t="s">
        <v>95</v>
      </c>
      <c r="P1" s="74" t="s">
        <v>96</v>
      </c>
      <c r="Q1" s="74" t="s">
        <v>203</v>
      </c>
      <c r="R1" s="74" t="s">
        <v>204</v>
      </c>
      <c r="S1" s="74" t="s">
        <v>98</v>
      </c>
      <c r="T1" s="74" t="s">
        <v>99</v>
      </c>
      <c r="U1" s="75" t="s">
        <v>238</v>
      </c>
      <c r="V1" s="74" t="s">
        <v>101</v>
      </c>
      <c r="W1" s="74" t="s">
        <v>102</v>
      </c>
      <c r="X1" s="74" t="s">
        <v>103</v>
      </c>
      <c r="Y1" s="74" t="s">
        <v>104</v>
      </c>
      <c r="Z1" s="74" t="s">
        <v>105</v>
      </c>
      <c r="AA1" s="74" t="s">
        <v>206</v>
      </c>
      <c r="AB1" s="74" t="s">
        <v>207</v>
      </c>
      <c r="AC1" s="74" t="s">
        <v>208</v>
      </c>
      <c r="AD1" s="74" t="s">
        <v>107</v>
      </c>
      <c r="AE1" s="74" t="s">
        <v>108</v>
      </c>
      <c r="AF1" s="74" t="s">
        <v>109</v>
      </c>
      <c r="AG1" s="74" t="s">
        <v>110</v>
      </c>
      <c r="AH1" s="74" t="s">
        <v>111</v>
      </c>
      <c r="AI1" s="74" t="s">
        <v>112</v>
      </c>
      <c r="AJ1" s="74" t="s">
        <v>113</v>
      </c>
      <c r="AK1" s="74" t="s">
        <v>114</v>
      </c>
      <c r="AL1" s="74" t="s">
        <v>115</v>
      </c>
      <c r="AM1" s="74" t="s">
        <v>116</v>
      </c>
      <c r="AN1" s="74" t="s">
        <v>117</v>
      </c>
      <c r="AO1" s="74" t="s">
        <v>118</v>
      </c>
      <c r="AP1" s="74" t="s">
        <v>119</v>
      </c>
      <c r="AQ1" s="74" t="s">
        <v>120</v>
      </c>
      <c r="AR1" s="74" t="s">
        <v>121</v>
      </c>
      <c r="AS1" s="74" t="s">
        <v>209</v>
      </c>
      <c r="AT1" s="74" t="s">
        <v>210</v>
      </c>
      <c r="AU1" s="74" t="s">
        <v>123</v>
      </c>
      <c r="AV1" s="74" t="s">
        <v>124</v>
      </c>
      <c r="AW1" s="74" t="s">
        <v>125</v>
      </c>
      <c r="AX1" s="74" t="s">
        <v>126</v>
      </c>
      <c r="AY1" s="74" t="s">
        <v>211</v>
      </c>
      <c r="AZ1" s="74" t="s">
        <v>212</v>
      </c>
      <c r="BA1" s="74" t="s">
        <v>213</v>
      </c>
      <c r="BB1" s="74" t="s">
        <v>214</v>
      </c>
      <c r="BC1" s="74" t="s">
        <v>128</v>
      </c>
      <c r="BD1" s="74" t="s">
        <v>129</v>
      </c>
      <c r="BE1" s="74" t="s">
        <v>130</v>
      </c>
      <c r="BF1" s="74" t="s">
        <v>131</v>
      </c>
      <c r="BG1" s="74" t="s">
        <v>132</v>
      </c>
      <c r="BH1" s="74" t="s">
        <v>215</v>
      </c>
      <c r="BI1" s="74" t="s">
        <v>216</v>
      </c>
      <c r="BJ1" s="74" t="s">
        <v>133</v>
      </c>
      <c r="BK1" s="74" t="s">
        <v>134</v>
      </c>
      <c r="BL1" s="74" t="s">
        <v>135</v>
      </c>
      <c r="BM1" s="74" t="s">
        <v>136</v>
      </c>
      <c r="BN1" s="74" t="s">
        <v>137</v>
      </c>
      <c r="BO1" s="74" t="s">
        <v>138</v>
      </c>
      <c r="BP1" s="74" t="s">
        <v>139</v>
      </c>
      <c r="BQ1" s="74" t="s">
        <v>0</v>
      </c>
      <c r="BR1" s="74" t="s">
        <v>140</v>
      </c>
      <c r="BS1" s="74" t="s">
        <v>141</v>
      </c>
      <c r="BT1" s="74" t="s">
        <v>1</v>
      </c>
      <c r="BU1" s="74" t="s">
        <v>2</v>
      </c>
      <c r="BV1" s="74" t="s">
        <v>3</v>
      </c>
      <c r="BW1" s="74" t="s">
        <v>4</v>
      </c>
      <c r="BX1" s="74" t="s">
        <v>142</v>
      </c>
      <c r="BY1" s="74" t="s">
        <v>143</v>
      </c>
      <c r="BZ1" s="74" t="s">
        <v>144</v>
      </c>
      <c r="CA1" s="74" t="s">
        <v>145</v>
      </c>
      <c r="CB1" s="74" t="s">
        <v>146</v>
      </c>
      <c r="CC1" s="74" t="s">
        <v>147</v>
      </c>
      <c r="CD1" s="74" t="s">
        <v>148</v>
      </c>
      <c r="CE1" s="74" t="s">
        <v>217</v>
      </c>
      <c r="CF1" s="74" t="s">
        <v>218</v>
      </c>
      <c r="CG1" s="74" t="s">
        <v>150</v>
      </c>
      <c r="CH1" s="74" t="s">
        <v>151</v>
      </c>
      <c r="CI1" s="74" t="s">
        <v>152</v>
      </c>
      <c r="CJ1" s="76" t="s">
        <v>233</v>
      </c>
      <c r="CK1" s="76" t="s">
        <v>234</v>
      </c>
      <c r="CL1" s="76" t="s">
        <v>235</v>
      </c>
      <c r="CM1" s="74" t="s">
        <v>236</v>
      </c>
      <c r="CN1" s="73" t="s">
        <v>237</v>
      </c>
      <c r="CO1" s="73" t="s">
        <v>240</v>
      </c>
      <c r="CP1" s="73" t="s">
        <v>239</v>
      </c>
      <c r="CQ1" s="5" t="s">
        <v>294</v>
      </c>
      <c r="CR1" s="5" t="s">
        <v>295</v>
      </c>
      <c r="CS1" s="5" t="s">
        <v>296</v>
      </c>
      <c r="CT1" s="5" t="s">
        <v>297</v>
      </c>
      <c r="CU1" s="5" t="s">
        <v>298</v>
      </c>
      <c r="CV1" s="73" t="s">
        <v>299</v>
      </c>
      <c r="CW1" s="73" t="s">
        <v>300</v>
      </c>
      <c r="CX1" s="73" t="s">
        <v>413</v>
      </c>
      <c r="CY1" s="73" t="s">
        <v>414</v>
      </c>
      <c r="CZ1" s="73" t="s">
        <v>415</v>
      </c>
      <c r="DA1" s="73" t="s">
        <v>420</v>
      </c>
      <c r="DB1" s="73" t="s">
        <v>422</v>
      </c>
      <c r="DC1" s="73" t="s">
        <v>423</v>
      </c>
      <c r="DD1" s="73" t="s">
        <v>424</v>
      </c>
      <c r="DE1" s="73" t="s">
        <v>430</v>
      </c>
      <c r="DF1" s="73" t="s">
        <v>431</v>
      </c>
      <c r="DG1" s="69" t="s">
        <v>437</v>
      </c>
    </row>
    <row r="2" spans="1:111" x14ac:dyDescent="0.25">
      <c r="A2" s="17">
        <v>43101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1"/>
      <c r="BN2" s="72"/>
      <c r="BO2" s="72"/>
      <c r="BP2" s="72"/>
      <c r="BQ2" s="72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</row>
    <row r="3" spans="1:111" x14ac:dyDescent="0.25">
      <c r="A3" s="17">
        <v>43132</v>
      </c>
      <c r="B3" s="72">
        <v>32.58</v>
      </c>
      <c r="C3" s="72">
        <v>134.4</v>
      </c>
      <c r="D3" s="72">
        <v>35.64</v>
      </c>
      <c r="E3" s="72">
        <v>27.63</v>
      </c>
      <c r="F3" s="72"/>
      <c r="G3" s="72">
        <v>48.6</v>
      </c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1"/>
      <c r="BN3" s="72"/>
      <c r="BO3" s="72"/>
      <c r="BP3" s="72"/>
      <c r="BQ3" s="72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</row>
    <row r="4" spans="1:111" x14ac:dyDescent="0.25">
      <c r="A4" s="17">
        <v>43160</v>
      </c>
      <c r="B4" s="72">
        <v>33.74</v>
      </c>
      <c r="C4" s="72">
        <v>73.680000000000007</v>
      </c>
      <c r="D4" s="72">
        <v>38.49</v>
      </c>
      <c r="E4" s="72">
        <v>31.71</v>
      </c>
      <c r="F4" s="72">
        <v>48.73</v>
      </c>
      <c r="G4" s="72">
        <v>62.93</v>
      </c>
      <c r="H4" s="72">
        <v>23.49</v>
      </c>
      <c r="I4" s="72">
        <v>122.86</v>
      </c>
      <c r="J4" s="72">
        <v>45.43</v>
      </c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1"/>
      <c r="BN4" s="72"/>
      <c r="BO4" s="72"/>
      <c r="BP4" s="72"/>
      <c r="BQ4" s="72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</row>
    <row r="5" spans="1:111" x14ac:dyDescent="0.25">
      <c r="A5" s="17">
        <v>43191</v>
      </c>
      <c r="B5" s="72">
        <v>36</v>
      </c>
      <c r="C5" s="72">
        <v>55.34</v>
      </c>
      <c r="D5" s="72">
        <v>35.21</v>
      </c>
      <c r="E5" s="72">
        <v>41.62</v>
      </c>
      <c r="F5" s="72">
        <v>65.08</v>
      </c>
      <c r="G5" s="72">
        <v>63.05</v>
      </c>
      <c r="H5" s="72">
        <v>27.04</v>
      </c>
      <c r="I5" s="72">
        <v>67.69</v>
      </c>
      <c r="J5" s="72">
        <v>82.53</v>
      </c>
      <c r="K5" s="72">
        <v>53.24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1"/>
      <c r="BN5" s="72"/>
      <c r="BO5" s="72"/>
      <c r="BP5" s="72"/>
      <c r="BQ5" s="72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  <c r="CR5" s="71"/>
      <c r="CS5" s="71"/>
      <c r="CT5" s="71"/>
      <c r="CU5" s="71"/>
      <c r="CV5" s="71"/>
      <c r="CW5" s="71"/>
      <c r="CX5" s="71"/>
      <c r="CY5" s="71"/>
      <c r="CZ5" s="71"/>
      <c r="DA5" s="71"/>
      <c r="DB5" s="71"/>
      <c r="DC5" s="71"/>
      <c r="DD5" s="71"/>
      <c r="DE5" s="71"/>
      <c r="DF5" s="71"/>
      <c r="DG5" s="71"/>
    </row>
    <row r="6" spans="1:111" x14ac:dyDescent="0.25">
      <c r="A6" s="17">
        <v>43221</v>
      </c>
      <c r="B6" s="72">
        <v>37.340000000000003</v>
      </c>
      <c r="C6" s="72">
        <v>66.02</v>
      </c>
      <c r="D6" s="72">
        <v>64.36</v>
      </c>
      <c r="E6" s="72">
        <v>106.9</v>
      </c>
      <c r="F6" s="72">
        <v>127</v>
      </c>
      <c r="G6" s="72">
        <v>64.25</v>
      </c>
      <c r="H6" s="72">
        <v>28.41</v>
      </c>
      <c r="I6" s="72">
        <v>120.66</v>
      </c>
      <c r="J6" s="72">
        <v>115.82</v>
      </c>
      <c r="K6" s="72">
        <v>44.64</v>
      </c>
      <c r="L6" s="72">
        <v>459.37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1"/>
      <c r="BN6" s="72"/>
      <c r="BO6" s="72"/>
      <c r="BP6" s="72"/>
      <c r="BQ6" s="72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</row>
    <row r="7" spans="1:111" x14ac:dyDescent="0.25">
      <c r="A7" s="17">
        <v>43252</v>
      </c>
      <c r="B7" s="72">
        <v>40.090000000000003</v>
      </c>
      <c r="C7" s="72">
        <v>107.18</v>
      </c>
      <c r="D7" s="72">
        <v>68.3</v>
      </c>
      <c r="E7" s="72">
        <v>97.41</v>
      </c>
      <c r="F7" s="72">
        <v>146.86000000000001</v>
      </c>
      <c r="G7" s="72">
        <v>64.88</v>
      </c>
      <c r="H7" s="72"/>
      <c r="I7" s="72">
        <v>129.52000000000001</v>
      </c>
      <c r="J7" s="72">
        <v>103.5</v>
      </c>
      <c r="K7" s="72"/>
      <c r="L7" s="72">
        <v>752.53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1"/>
      <c r="BN7" s="72"/>
      <c r="BO7" s="72"/>
      <c r="BP7" s="72"/>
      <c r="BQ7" s="72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</row>
    <row r="8" spans="1:111" x14ac:dyDescent="0.25">
      <c r="A8" s="17">
        <v>43282</v>
      </c>
      <c r="B8" s="72">
        <v>53.15</v>
      </c>
      <c r="C8" s="72">
        <v>248.94</v>
      </c>
      <c r="D8" s="72">
        <v>78.89</v>
      </c>
      <c r="E8" s="72">
        <v>91.23</v>
      </c>
      <c r="F8" s="72">
        <v>272.91000000000003</v>
      </c>
      <c r="G8" s="72">
        <v>108.14</v>
      </c>
      <c r="H8" s="72">
        <v>51.12</v>
      </c>
      <c r="I8" s="72">
        <v>147.69</v>
      </c>
      <c r="J8" s="72">
        <v>100.27</v>
      </c>
      <c r="K8" s="72">
        <v>88.04</v>
      </c>
      <c r="L8" s="72">
        <v>752.53</v>
      </c>
      <c r="M8" s="72">
        <v>213.12</v>
      </c>
      <c r="N8" s="72">
        <v>1695.57</v>
      </c>
      <c r="O8" s="72">
        <v>773.14</v>
      </c>
      <c r="P8" s="72">
        <v>70.17</v>
      </c>
      <c r="Q8" s="72">
        <v>359.54</v>
      </c>
      <c r="R8" s="72">
        <v>373.38</v>
      </c>
      <c r="S8" s="72"/>
      <c r="T8" s="72"/>
      <c r="U8" s="72"/>
      <c r="V8" s="72">
        <v>1695.57</v>
      </c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1"/>
      <c r="BN8" s="72"/>
      <c r="BO8" s="72"/>
      <c r="BP8" s="72"/>
      <c r="BQ8" s="72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</row>
    <row r="9" spans="1:111" x14ac:dyDescent="0.25">
      <c r="A9" s="17">
        <v>43313</v>
      </c>
      <c r="B9" s="72">
        <v>57.4</v>
      </c>
      <c r="C9" s="72">
        <v>122.15</v>
      </c>
      <c r="D9" s="72">
        <v>52.21</v>
      </c>
      <c r="E9" s="72">
        <v>104.33</v>
      </c>
      <c r="F9" s="72">
        <v>153.49</v>
      </c>
      <c r="G9" s="72">
        <v>74.599999999999994</v>
      </c>
      <c r="H9" s="72"/>
      <c r="I9" s="72">
        <v>147.13</v>
      </c>
      <c r="J9" s="72">
        <v>100.88</v>
      </c>
      <c r="K9" s="72">
        <v>49.96</v>
      </c>
      <c r="L9" s="72">
        <v>802.1</v>
      </c>
      <c r="M9" s="72">
        <v>131.11000000000001</v>
      </c>
      <c r="N9" s="72">
        <v>1184.04</v>
      </c>
      <c r="O9" s="72">
        <v>591.35</v>
      </c>
      <c r="P9" s="72">
        <v>72.290000000000006</v>
      </c>
      <c r="Q9" s="72">
        <v>243.73</v>
      </c>
      <c r="R9" s="72">
        <v>357.73</v>
      </c>
      <c r="S9" s="72">
        <v>689.93</v>
      </c>
      <c r="T9" s="72"/>
      <c r="U9" s="72"/>
      <c r="V9" s="72">
        <v>1184.04</v>
      </c>
      <c r="W9" s="72"/>
      <c r="X9" s="72">
        <v>2468.12</v>
      </c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1"/>
      <c r="BN9" s="72"/>
      <c r="BO9" s="72"/>
      <c r="BP9" s="72"/>
      <c r="BQ9" s="72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</row>
    <row r="10" spans="1:111" x14ac:dyDescent="0.25">
      <c r="A10" s="17">
        <v>43344</v>
      </c>
      <c r="B10" s="72">
        <v>51.04</v>
      </c>
      <c r="C10" s="72">
        <v>163.11000000000001</v>
      </c>
      <c r="D10" s="72">
        <v>54.44</v>
      </c>
      <c r="E10" s="72">
        <v>99.83</v>
      </c>
      <c r="F10" s="72">
        <v>138.19999999999999</v>
      </c>
      <c r="G10" s="72">
        <v>72.47</v>
      </c>
      <c r="H10" s="72"/>
      <c r="I10" s="72">
        <v>166.52</v>
      </c>
      <c r="J10" s="72">
        <v>126.55</v>
      </c>
      <c r="K10" s="72">
        <v>49.43</v>
      </c>
      <c r="L10" s="72">
        <v>757.88</v>
      </c>
      <c r="M10" s="72">
        <v>71.739999999999995</v>
      </c>
      <c r="N10" s="72">
        <v>533.78</v>
      </c>
      <c r="O10" s="72">
        <v>415.86</v>
      </c>
      <c r="P10" s="72">
        <v>70.59</v>
      </c>
      <c r="Q10" s="72">
        <v>105.14</v>
      </c>
      <c r="R10" s="72">
        <v>319.77</v>
      </c>
      <c r="S10" s="72">
        <v>202.81</v>
      </c>
      <c r="T10" s="72">
        <v>757.78</v>
      </c>
      <c r="U10" s="72"/>
      <c r="V10" s="72">
        <v>533.78</v>
      </c>
      <c r="W10" s="72"/>
      <c r="X10" s="72">
        <v>1058.8599999999999</v>
      </c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1"/>
      <c r="BN10" s="72"/>
      <c r="BO10" s="72"/>
      <c r="BP10" s="72"/>
      <c r="BQ10" s="72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</row>
    <row r="11" spans="1:111" x14ac:dyDescent="0.25">
      <c r="A11" s="17">
        <v>43374</v>
      </c>
      <c r="B11" s="72">
        <v>41.71</v>
      </c>
      <c r="C11" s="72">
        <v>105.99</v>
      </c>
      <c r="D11" s="72">
        <v>51.94</v>
      </c>
      <c r="E11" s="72">
        <v>90.59</v>
      </c>
      <c r="F11" s="72">
        <v>85.4</v>
      </c>
      <c r="G11" s="72">
        <v>66.23</v>
      </c>
      <c r="H11" s="72">
        <v>33.24</v>
      </c>
      <c r="I11" s="72">
        <v>70.78</v>
      </c>
      <c r="J11" s="72">
        <v>68.599999999999994</v>
      </c>
      <c r="K11" s="72">
        <v>51.96</v>
      </c>
      <c r="L11" s="72">
        <v>298.63</v>
      </c>
      <c r="M11" s="72">
        <v>69.260000000000005</v>
      </c>
      <c r="N11" s="72">
        <v>573.61</v>
      </c>
      <c r="O11" s="72">
        <v>397.77</v>
      </c>
      <c r="P11" s="72">
        <v>48.7</v>
      </c>
      <c r="Q11" s="72">
        <v>95.61</v>
      </c>
      <c r="R11" s="72">
        <v>305.02999999999997</v>
      </c>
      <c r="S11" s="72">
        <v>624.03</v>
      </c>
      <c r="T11" s="72">
        <v>207.93</v>
      </c>
      <c r="U11" s="72">
        <v>116.35</v>
      </c>
      <c r="V11" s="72">
        <v>573.61</v>
      </c>
      <c r="W11" s="72"/>
      <c r="X11" s="72">
        <v>909.16</v>
      </c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1"/>
      <c r="BN11" s="72"/>
      <c r="BO11" s="72"/>
      <c r="BP11" s="72"/>
      <c r="BQ11" s="72"/>
      <c r="BR11" s="71"/>
      <c r="BS11" s="71"/>
      <c r="BT11" s="71"/>
      <c r="BU11" s="71"/>
      <c r="BV11" s="71"/>
      <c r="BW11" s="71"/>
      <c r="BX11" s="71"/>
      <c r="BY11" s="71"/>
      <c r="BZ11" s="71"/>
      <c r="CA11" s="71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  <c r="CY11" s="71"/>
      <c r="CZ11" s="71"/>
      <c r="DA11" s="71"/>
      <c r="DB11" s="71"/>
      <c r="DC11" s="71"/>
      <c r="DD11" s="71"/>
      <c r="DE11" s="71"/>
      <c r="DF11" s="71"/>
      <c r="DG11" s="71"/>
    </row>
    <row r="12" spans="1:111" x14ac:dyDescent="0.25">
      <c r="A12" s="17">
        <v>43405</v>
      </c>
      <c r="B12" s="72">
        <v>42.02</v>
      </c>
      <c r="C12" s="72">
        <v>100.01</v>
      </c>
      <c r="D12" s="72">
        <v>52.32</v>
      </c>
      <c r="E12" s="72">
        <v>76.959999999999994</v>
      </c>
      <c r="F12" s="72">
        <v>89.25</v>
      </c>
      <c r="G12" s="72">
        <v>74.12</v>
      </c>
      <c r="H12" s="72">
        <v>36.82</v>
      </c>
      <c r="I12" s="72">
        <v>103.1</v>
      </c>
      <c r="J12" s="72">
        <v>69.37</v>
      </c>
      <c r="K12" s="72">
        <v>56.27</v>
      </c>
      <c r="L12" s="72">
        <v>408.18</v>
      </c>
      <c r="M12" s="72">
        <v>80.19</v>
      </c>
      <c r="N12" s="72">
        <v>863.44</v>
      </c>
      <c r="O12" s="72">
        <v>179.31</v>
      </c>
      <c r="P12" s="72">
        <v>98</v>
      </c>
      <c r="Q12" s="72">
        <v>91.3</v>
      </c>
      <c r="R12" s="72">
        <v>294.22000000000003</v>
      </c>
      <c r="S12" s="72">
        <v>208.88</v>
      </c>
      <c r="T12" s="72">
        <v>197.85</v>
      </c>
      <c r="U12" s="72">
        <v>151.97</v>
      </c>
      <c r="V12" s="72">
        <v>863.44</v>
      </c>
      <c r="W12" s="72">
        <v>157.56</v>
      </c>
      <c r="X12" s="72">
        <v>967.07</v>
      </c>
      <c r="Y12" s="72">
        <v>62.67</v>
      </c>
      <c r="Z12" s="72">
        <v>350.61</v>
      </c>
      <c r="AA12" s="72">
        <v>106.81</v>
      </c>
      <c r="AB12" s="72">
        <v>393.68</v>
      </c>
      <c r="AC12" s="72">
        <v>594.74</v>
      </c>
      <c r="AD12" s="72"/>
      <c r="AE12" s="72"/>
      <c r="AF12" s="72"/>
      <c r="AG12" s="72">
        <v>249.48</v>
      </c>
      <c r="AH12" s="72">
        <v>549.20000000000005</v>
      </c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1"/>
      <c r="BN12" s="72"/>
      <c r="BO12" s="72"/>
      <c r="BP12" s="72"/>
      <c r="BQ12" s="72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</row>
    <row r="13" spans="1:111" x14ac:dyDescent="0.25">
      <c r="A13" s="17">
        <v>43435</v>
      </c>
      <c r="B13" s="72">
        <v>45.18</v>
      </c>
      <c r="C13" s="72">
        <v>81.77</v>
      </c>
      <c r="D13" s="72">
        <v>55.39</v>
      </c>
      <c r="E13" s="72">
        <v>50.37</v>
      </c>
      <c r="F13" s="72">
        <v>79.91</v>
      </c>
      <c r="G13" s="72">
        <v>76.489999999999995</v>
      </c>
      <c r="H13" s="72">
        <v>70.88</v>
      </c>
      <c r="I13" s="72">
        <v>59.19</v>
      </c>
      <c r="J13" s="72">
        <v>60.99</v>
      </c>
      <c r="K13" s="72">
        <v>53.22</v>
      </c>
      <c r="L13" s="72">
        <v>410.72</v>
      </c>
      <c r="M13" s="72">
        <v>69.34</v>
      </c>
      <c r="N13" s="72">
        <v>656.97</v>
      </c>
      <c r="O13" s="72">
        <v>432.47</v>
      </c>
      <c r="P13" s="72">
        <v>92.05</v>
      </c>
      <c r="Q13" s="72">
        <v>97</v>
      </c>
      <c r="R13" s="72">
        <v>176.21</v>
      </c>
      <c r="S13" s="72">
        <v>201.99</v>
      </c>
      <c r="T13" s="72">
        <v>190</v>
      </c>
      <c r="U13" s="72">
        <v>157.69</v>
      </c>
      <c r="V13" s="72">
        <v>656.97</v>
      </c>
      <c r="W13" s="72">
        <v>140.59</v>
      </c>
      <c r="X13" s="72">
        <v>0</v>
      </c>
      <c r="Y13" s="72">
        <v>59.54</v>
      </c>
      <c r="Z13" s="72">
        <v>139.72</v>
      </c>
      <c r="AA13" s="72">
        <v>99</v>
      </c>
      <c r="AB13" s="72">
        <v>284.33999999999997</v>
      </c>
      <c r="AC13" s="72">
        <v>498.43</v>
      </c>
      <c r="AD13" s="72">
        <v>97.45</v>
      </c>
      <c r="AE13" s="72">
        <v>393.81</v>
      </c>
      <c r="AF13" s="72">
        <v>1065.8</v>
      </c>
      <c r="AG13" s="72">
        <v>30.33</v>
      </c>
      <c r="AH13" s="72">
        <v>640.04999999999995</v>
      </c>
      <c r="AI13" s="72">
        <v>467.26</v>
      </c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>
        <v>62.31</v>
      </c>
      <c r="BK13" s="72"/>
      <c r="BL13" s="72"/>
      <c r="BM13" s="71"/>
      <c r="BN13" s="72"/>
      <c r="BO13" s="72"/>
      <c r="BP13" s="72"/>
      <c r="BQ13" s="72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</row>
    <row r="14" spans="1:111" x14ac:dyDescent="0.25">
      <c r="A14" s="17">
        <v>43466</v>
      </c>
      <c r="B14" s="72">
        <v>49.25</v>
      </c>
      <c r="C14" s="72">
        <v>132.03</v>
      </c>
      <c r="D14" s="72">
        <v>247.76</v>
      </c>
      <c r="E14" s="72">
        <v>107.67</v>
      </c>
      <c r="F14" s="72">
        <v>155.28</v>
      </c>
      <c r="G14" s="72">
        <v>91.61</v>
      </c>
      <c r="H14" s="72"/>
      <c r="I14" s="72">
        <v>184.57</v>
      </c>
      <c r="J14" s="72">
        <v>108.38</v>
      </c>
      <c r="K14" s="72">
        <v>98.14</v>
      </c>
      <c r="L14" s="72">
        <v>452.68</v>
      </c>
      <c r="M14" s="72">
        <v>170.65</v>
      </c>
      <c r="N14" s="72">
        <v>515.54999999999995</v>
      </c>
      <c r="O14" s="72">
        <v>430.79</v>
      </c>
      <c r="P14" s="72">
        <v>135.66999999999999</v>
      </c>
      <c r="Q14" s="72">
        <v>106.61</v>
      </c>
      <c r="R14" s="72">
        <v>410.37</v>
      </c>
      <c r="S14" s="72">
        <v>201.17</v>
      </c>
      <c r="T14" s="72">
        <v>186.46</v>
      </c>
      <c r="U14" s="72">
        <v>221.24</v>
      </c>
      <c r="V14" s="72">
        <v>515.54999999999995</v>
      </c>
      <c r="W14" s="72">
        <v>167.38</v>
      </c>
      <c r="X14" s="72">
        <v>955.92</v>
      </c>
      <c r="Y14" s="72">
        <v>60.46</v>
      </c>
      <c r="Z14" s="72">
        <v>138.03</v>
      </c>
      <c r="AA14" s="72">
        <v>151.24</v>
      </c>
      <c r="AB14" s="72">
        <v>75.540000000000006</v>
      </c>
      <c r="AC14" s="72">
        <v>76.34</v>
      </c>
      <c r="AD14" s="72">
        <v>118.86</v>
      </c>
      <c r="AE14" s="72">
        <v>147.18</v>
      </c>
      <c r="AF14" s="72">
        <v>348.58</v>
      </c>
      <c r="AG14" s="72">
        <v>27.19</v>
      </c>
      <c r="AH14" s="72">
        <v>64.17</v>
      </c>
      <c r="AI14" s="72">
        <v>485.4</v>
      </c>
      <c r="AJ14" s="72"/>
      <c r="AK14" s="72">
        <v>4547.55</v>
      </c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>
        <v>161.46</v>
      </c>
      <c r="BK14" s="72"/>
      <c r="BL14" s="72"/>
      <c r="BM14" s="71"/>
      <c r="BN14" s="72"/>
      <c r="BO14" s="72"/>
      <c r="BP14" s="72"/>
      <c r="BQ14" s="72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</row>
    <row r="15" spans="1:111" x14ac:dyDescent="0.25">
      <c r="A15" s="17">
        <v>43497</v>
      </c>
      <c r="B15" s="72">
        <v>53.72</v>
      </c>
      <c r="C15" s="72">
        <v>133.76</v>
      </c>
      <c r="D15" s="72">
        <v>136.76</v>
      </c>
      <c r="E15" s="72">
        <v>103.1</v>
      </c>
      <c r="F15" s="72">
        <v>175.43</v>
      </c>
      <c r="G15" s="72">
        <v>102.11</v>
      </c>
      <c r="H15" s="72">
        <v>75.569999999999993</v>
      </c>
      <c r="I15" s="72">
        <v>223.75</v>
      </c>
      <c r="J15" s="72">
        <v>130.07</v>
      </c>
      <c r="K15" s="72">
        <v>197.12</v>
      </c>
      <c r="L15" s="72">
        <v>1043.33</v>
      </c>
      <c r="M15" s="72">
        <v>232.67</v>
      </c>
      <c r="N15" s="72">
        <v>3099.95</v>
      </c>
      <c r="O15" s="72">
        <v>308.20999999999998</v>
      </c>
      <c r="P15" s="72">
        <v>168.67</v>
      </c>
      <c r="Q15" s="72">
        <v>107.86</v>
      </c>
      <c r="R15" s="72">
        <v>382.47</v>
      </c>
      <c r="S15" s="72">
        <v>289.08</v>
      </c>
      <c r="T15" s="72">
        <v>160.79</v>
      </c>
      <c r="U15" s="72">
        <v>191.48</v>
      </c>
      <c r="V15" s="72">
        <v>3099.95</v>
      </c>
      <c r="W15" s="72">
        <v>165.51</v>
      </c>
      <c r="X15" s="72">
        <v>869.77</v>
      </c>
      <c r="Y15" s="72">
        <v>59.43</v>
      </c>
      <c r="Z15" s="72">
        <v>142.85</v>
      </c>
      <c r="AA15" s="72">
        <v>156.91999999999999</v>
      </c>
      <c r="AB15" s="72">
        <v>281.98</v>
      </c>
      <c r="AC15" s="72"/>
      <c r="AD15" s="72">
        <v>140.13</v>
      </c>
      <c r="AE15" s="72">
        <v>130.77000000000001</v>
      </c>
      <c r="AF15" s="72">
        <v>368.66</v>
      </c>
      <c r="AG15" s="72">
        <v>25.68</v>
      </c>
      <c r="AH15" s="72">
        <v>46.85</v>
      </c>
      <c r="AI15" s="72">
        <v>478.59</v>
      </c>
      <c r="AJ15" s="72">
        <v>471.55</v>
      </c>
      <c r="AK15" s="72">
        <v>4271.25</v>
      </c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>
        <v>80.59</v>
      </c>
      <c r="BK15" s="72"/>
      <c r="BL15" s="72"/>
      <c r="BM15" s="71"/>
      <c r="BN15" s="72"/>
      <c r="BO15" s="72"/>
      <c r="BP15" s="72"/>
      <c r="BQ15" s="72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</row>
    <row r="16" spans="1:111" x14ac:dyDescent="0.25">
      <c r="A16" s="17">
        <v>43525</v>
      </c>
      <c r="B16" s="72">
        <v>46.67</v>
      </c>
      <c r="C16" s="72">
        <v>80.53</v>
      </c>
      <c r="D16" s="72"/>
      <c r="E16" s="72">
        <v>92.15</v>
      </c>
      <c r="F16" s="72">
        <v>91.09</v>
      </c>
      <c r="G16" s="72">
        <v>91.47</v>
      </c>
      <c r="H16" s="72"/>
      <c r="I16" s="72">
        <v>155.07</v>
      </c>
      <c r="J16" s="72">
        <v>121.65</v>
      </c>
      <c r="K16" s="72">
        <v>56.54</v>
      </c>
      <c r="L16" s="72">
        <v>689.51</v>
      </c>
      <c r="M16" s="72">
        <v>66.31</v>
      </c>
      <c r="N16" s="72">
        <v>1541.27</v>
      </c>
      <c r="O16" s="72">
        <v>331.34</v>
      </c>
      <c r="P16" s="72">
        <v>169.87</v>
      </c>
      <c r="Q16" s="72">
        <v>100.07</v>
      </c>
      <c r="R16" s="72">
        <v>329.4</v>
      </c>
      <c r="S16" s="72">
        <v>839.73</v>
      </c>
      <c r="T16" s="72">
        <v>205.66</v>
      </c>
      <c r="U16" s="72">
        <v>134.91</v>
      </c>
      <c r="V16" s="72">
        <v>1541.27</v>
      </c>
      <c r="W16" s="72">
        <v>147.76</v>
      </c>
      <c r="X16" s="72">
        <v>962.03</v>
      </c>
      <c r="Y16" s="72">
        <v>63.38</v>
      </c>
      <c r="Z16" s="72">
        <v>137.61000000000001</v>
      </c>
      <c r="AA16" s="72">
        <v>102.27</v>
      </c>
      <c r="AB16" s="72">
        <v>106.86</v>
      </c>
      <c r="AC16" s="72"/>
      <c r="AD16" s="72">
        <v>132.35</v>
      </c>
      <c r="AE16" s="72">
        <v>155</v>
      </c>
      <c r="AF16" s="72">
        <v>335.2</v>
      </c>
      <c r="AG16" s="72">
        <v>25.44</v>
      </c>
      <c r="AH16" s="72">
        <v>60.13</v>
      </c>
      <c r="AI16" s="72">
        <v>510.46</v>
      </c>
      <c r="AJ16" s="72">
        <v>482.97</v>
      </c>
      <c r="AK16" s="72"/>
      <c r="AL16" s="72">
        <v>141.16999999999999</v>
      </c>
      <c r="AM16" s="72">
        <v>942.56</v>
      </c>
      <c r="AN16" s="72">
        <v>209.8</v>
      </c>
      <c r="AO16" s="72">
        <v>46.06</v>
      </c>
      <c r="AP16" s="72"/>
      <c r="AQ16" s="72">
        <v>165.89</v>
      </c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>
        <v>68.94</v>
      </c>
      <c r="BK16" s="72"/>
      <c r="BL16" s="72"/>
      <c r="BM16" s="71"/>
      <c r="BN16" s="72"/>
      <c r="BO16" s="72"/>
      <c r="BP16" s="72"/>
      <c r="BQ16" s="72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</row>
    <row r="17" spans="1:111" x14ac:dyDescent="0.25">
      <c r="A17" s="17">
        <v>43556</v>
      </c>
      <c r="B17" s="72">
        <v>44.7</v>
      </c>
      <c r="C17" s="72">
        <v>78.400000000000006</v>
      </c>
      <c r="D17" s="72">
        <v>135.93</v>
      </c>
      <c r="E17" s="72">
        <v>75.84</v>
      </c>
      <c r="F17" s="72">
        <v>71.42</v>
      </c>
      <c r="G17" s="72">
        <v>79.27</v>
      </c>
      <c r="H17" s="72">
        <v>67.94</v>
      </c>
      <c r="I17" s="72">
        <v>147.76</v>
      </c>
      <c r="J17" s="72">
        <v>96.32</v>
      </c>
      <c r="K17" s="72">
        <v>53.17</v>
      </c>
      <c r="L17" s="72">
        <v>686.69</v>
      </c>
      <c r="M17" s="72">
        <v>61.34</v>
      </c>
      <c r="N17" s="72">
        <v>1040.69</v>
      </c>
      <c r="O17" s="72">
        <v>198.18</v>
      </c>
      <c r="P17" s="72">
        <v>177.91</v>
      </c>
      <c r="Q17" s="72">
        <v>82.88</v>
      </c>
      <c r="R17" s="72">
        <v>191.64</v>
      </c>
      <c r="S17" s="72">
        <v>669.85</v>
      </c>
      <c r="T17" s="72">
        <v>189.63</v>
      </c>
      <c r="U17" s="72">
        <v>157.93</v>
      </c>
      <c r="V17" s="72">
        <v>1040.69</v>
      </c>
      <c r="W17" s="72">
        <v>135.01</v>
      </c>
      <c r="X17" s="72">
        <v>853.25</v>
      </c>
      <c r="Y17" s="72">
        <v>59.24</v>
      </c>
      <c r="Z17" s="72">
        <v>118.53</v>
      </c>
      <c r="AA17" s="72">
        <v>86.47</v>
      </c>
      <c r="AB17" s="72">
        <v>190.05</v>
      </c>
      <c r="AC17" s="72">
        <v>65.72</v>
      </c>
      <c r="AD17" s="72">
        <v>79.66</v>
      </c>
      <c r="AE17" s="72">
        <v>154.43</v>
      </c>
      <c r="AF17" s="72">
        <v>500.24</v>
      </c>
      <c r="AG17" s="72">
        <v>25.44</v>
      </c>
      <c r="AH17" s="72">
        <v>46.36</v>
      </c>
      <c r="AI17" s="72">
        <v>568.97</v>
      </c>
      <c r="AJ17" s="72">
        <v>405.97</v>
      </c>
      <c r="AK17" s="72"/>
      <c r="AL17" s="72">
        <v>64.319999999999993</v>
      </c>
      <c r="AM17" s="72">
        <v>243.37</v>
      </c>
      <c r="AN17" s="72">
        <v>184.77</v>
      </c>
      <c r="AO17" s="72"/>
      <c r="AP17" s="72">
        <v>209.57</v>
      </c>
      <c r="AQ17" s="72">
        <v>136.58000000000001</v>
      </c>
      <c r="AR17" s="72">
        <v>279.85000000000002</v>
      </c>
      <c r="AS17" s="72">
        <v>2806.42</v>
      </c>
      <c r="AT17" s="72">
        <v>2744.38</v>
      </c>
      <c r="AU17" s="72">
        <v>381.44</v>
      </c>
      <c r="AV17" s="72">
        <v>571.26</v>
      </c>
      <c r="AW17" s="72">
        <v>440.93</v>
      </c>
      <c r="AX17" s="72">
        <v>59.24</v>
      </c>
      <c r="AY17" s="72">
        <v>205.31</v>
      </c>
      <c r="AZ17" s="72">
        <v>4495.12</v>
      </c>
      <c r="BA17" s="72"/>
      <c r="BB17" s="72"/>
      <c r="BC17" s="72"/>
      <c r="BD17" s="72"/>
      <c r="BE17" s="72"/>
      <c r="BF17" s="72"/>
      <c r="BG17" s="72"/>
      <c r="BH17" s="72"/>
      <c r="BI17" s="72"/>
      <c r="BJ17" s="72">
        <v>57.7</v>
      </c>
      <c r="BK17" s="72"/>
      <c r="BL17" s="72"/>
      <c r="BM17" s="71"/>
      <c r="BN17" s="72"/>
      <c r="BO17" s="72"/>
      <c r="BP17" s="72"/>
      <c r="BQ17" s="72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  <c r="DA17" s="71"/>
      <c r="DB17" s="71"/>
      <c r="DC17" s="71"/>
      <c r="DD17" s="71"/>
      <c r="DE17" s="71"/>
      <c r="DF17" s="71"/>
      <c r="DG17" s="71"/>
    </row>
    <row r="18" spans="1:111" x14ac:dyDescent="0.25">
      <c r="A18" s="17">
        <v>43586</v>
      </c>
      <c r="B18" s="72">
        <v>46.59</v>
      </c>
      <c r="C18" s="72">
        <v>65.14</v>
      </c>
      <c r="D18" s="72">
        <v>150.79</v>
      </c>
      <c r="E18" s="72">
        <v>119.82</v>
      </c>
      <c r="F18" s="72">
        <v>231.68</v>
      </c>
      <c r="G18" s="72">
        <v>114.94</v>
      </c>
      <c r="H18" s="72">
        <v>42.36</v>
      </c>
      <c r="I18" s="72">
        <v>194.89</v>
      </c>
      <c r="J18" s="72">
        <v>126.58</v>
      </c>
      <c r="K18" s="72">
        <v>56.26</v>
      </c>
      <c r="L18" s="72">
        <v>959.5</v>
      </c>
      <c r="M18" s="72">
        <v>79.98</v>
      </c>
      <c r="N18" s="72">
        <v>2664.35</v>
      </c>
      <c r="O18" s="72">
        <v>721.28</v>
      </c>
      <c r="P18" s="72">
        <v>188.85</v>
      </c>
      <c r="Q18" s="72">
        <v>74.59</v>
      </c>
      <c r="R18" s="72">
        <v>274.88</v>
      </c>
      <c r="S18" s="72">
        <v>1264.3900000000001</v>
      </c>
      <c r="T18" s="72">
        <v>223.14</v>
      </c>
      <c r="U18" s="72">
        <v>157.93</v>
      </c>
      <c r="V18" s="72">
        <v>2664.35</v>
      </c>
      <c r="W18" s="72">
        <v>148.47999999999999</v>
      </c>
      <c r="X18" s="72">
        <v>959.48</v>
      </c>
      <c r="Y18" s="72">
        <v>66.680000000000007</v>
      </c>
      <c r="Z18" s="72">
        <v>126.93</v>
      </c>
      <c r="AA18" s="72">
        <v>87.49</v>
      </c>
      <c r="AB18" s="72">
        <v>305.01</v>
      </c>
      <c r="AC18" s="72">
        <v>386.59</v>
      </c>
      <c r="AD18" s="72">
        <v>100.79</v>
      </c>
      <c r="AE18" s="72">
        <v>222.41</v>
      </c>
      <c r="AF18" s="72">
        <v>1326.65</v>
      </c>
      <c r="AG18" s="72">
        <v>25.46</v>
      </c>
      <c r="AH18" s="72">
        <v>46.4</v>
      </c>
      <c r="AI18" s="72">
        <v>1687.61</v>
      </c>
      <c r="AJ18" s="72">
        <v>829.38</v>
      </c>
      <c r="AK18" s="72">
        <v>555.70000000000005</v>
      </c>
      <c r="AL18" s="72">
        <v>70.72</v>
      </c>
      <c r="AM18" s="72">
        <v>388.98</v>
      </c>
      <c r="AN18" s="72">
        <v>182.19</v>
      </c>
      <c r="AO18" s="72">
        <v>64.12</v>
      </c>
      <c r="AP18" s="72">
        <v>288.8</v>
      </c>
      <c r="AQ18" s="72">
        <v>157.43</v>
      </c>
      <c r="AR18" s="72">
        <v>114.68</v>
      </c>
      <c r="AS18" s="72">
        <v>2279.73</v>
      </c>
      <c r="AT18" s="72">
        <v>2101.38</v>
      </c>
      <c r="AU18" s="72">
        <v>159.97999999999999</v>
      </c>
      <c r="AV18" s="72">
        <v>714.35</v>
      </c>
      <c r="AW18" s="72">
        <v>490.85</v>
      </c>
      <c r="AX18" s="72">
        <v>62.79</v>
      </c>
      <c r="AY18" s="72">
        <v>583.51</v>
      </c>
      <c r="AZ18" s="72">
        <v>750.82</v>
      </c>
      <c r="BA18" s="72">
        <v>190.78</v>
      </c>
      <c r="BB18" s="72">
        <v>234.9</v>
      </c>
      <c r="BC18" s="72"/>
      <c r="BD18" s="72"/>
      <c r="BE18" s="72"/>
      <c r="BF18" s="72"/>
      <c r="BG18" s="72"/>
      <c r="BH18" s="72"/>
      <c r="BI18" s="72"/>
      <c r="BJ18" s="72">
        <v>58.85</v>
      </c>
      <c r="BK18" s="72"/>
      <c r="BL18" s="72"/>
      <c r="BM18" s="71"/>
      <c r="BN18" s="72"/>
      <c r="BO18" s="72"/>
      <c r="BP18" s="72"/>
      <c r="BQ18" s="72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</row>
    <row r="19" spans="1:111" x14ac:dyDescent="0.25">
      <c r="A19" s="17">
        <v>43617</v>
      </c>
      <c r="B19" s="72"/>
      <c r="C19" s="72">
        <v>65.37</v>
      </c>
      <c r="D19" s="72">
        <v>122.69</v>
      </c>
      <c r="E19" s="72">
        <v>110.22</v>
      </c>
      <c r="F19" s="72">
        <v>221.84</v>
      </c>
      <c r="G19" s="72">
        <v>112.77</v>
      </c>
      <c r="H19" s="72">
        <v>44.83</v>
      </c>
      <c r="I19" s="72">
        <v>131.62</v>
      </c>
      <c r="J19" s="72">
        <v>100.97</v>
      </c>
      <c r="K19" s="72">
        <v>50.2</v>
      </c>
      <c r="L19" s="72">
        <v>784.14</v>
      </c>
      <c r="M19" s="72">
        <v>153.91999999999999</v>
      </c>
      <c r="N19" s="72">
        <v>1800.58</v>
      </c>
      <c r="O19" s="72">
        <v>499.89</v>
      </c>
      <c r="P19" s="72">
        <v>250.27</v>
      </c>
      <c r="Q19" s="72">
        <v>337.25</v>
      </c>
      <c r="R19" s="72">
        <v>123.28</v>
      </c>
      <c r="S19" s="72">
        <v>1482.16</v>
      </c>
      <c r="T19" s="72">
        <v>222.18</v>
      </c>
      <c r="U19" s="72">
        <v>85.45</v>
      </c>
      <c r="V19" s="72">
        <v>1800.58</v>
      </c>
      <c r="W19" s="72">
        <v>165.69</v>
      </c>
      <c r="X19" s="72">
        <v>1139.05</v>
      </c>
      <c r="Y19" s="72">
        <v>65.37</v>
      </c>
      <c r="Z19" s="72">
        <v>123.25</v>
      </c>
      <c r="AA19" s="72">
        <v>73.069999999999993</v>
      </c>
      <c r="AB19" s="72">
        <v>141.87</v>
      </c>
      <c r="AC19" s="72">
        <v>219.15</v>
      </c>
      <c r="AD19" s="72">
        <v>95.51</v>
      </c>
      <c r="AE19" s="72">
        <v>108.67</v>
      </c>
      <c r="AF19" s="72">
        <v>952.56</v>
      </c>
      <c r="AG19" s="72">
        <v>26.37</v>
      </c>
      <c r="AH19" s="72">
        <v>48.22</v>
      </c>
      <c r="AI19" s="72">
        <v>1712.38</v>
      </c>
      <c r="AJ19" s="72">
        <v>774.02</v>
      </c>
      <c r="AK19" s="72">
        <v>456.97</v>
      </c>
      <c r="AL19" s="72">
        <v>59.76</v>
      </c>
      <c r="AM19" s="72">
        <v>143.13999999999999</v>
      </c>
      <c r="AN19" s="72">
        <v>277.95</v>
      </c>
      <c r="AO19" s="72"/>
      <c r="AP19" s="72">
        <v>352.83</v>
      </c>
      <c r="AQ19" s="72">
        <v>110.29</v>
      </c>
      <c r="AR19" s="72">
        <v>108.9</v>
      </c>
      <c r="AS19" s="72">
        <v>1555.99</v>
      </c>
      <c r="AT19" s="72">
        <v>1584.49</v>
      </c>
      <c r="AU19" s="72">
        <v>183.72</v>
      </c>
      <c r="AV19" s="72">
        <v>157.59</v>
      </c>
      <c r="AW19" s="72">
        <v>267.51</v>
      </c>
      <c r="AX19" s="72">
        <v>55.08</v>
      </c>
      <c r="AY19" s="72">
        <v>300.58</v>
      </c>
      <c r="AZ19" s="72">
        <v>1656.96</v>
      </c>
      <c r="BA19" s="72">
        <v>60.51</v>
      </c>
      <c r="BB19" s="72">
        <v>201.8</v>
      </c>
      <c r="BC19" s="72">
        <v>2766.04</v>
      </c>
      <c r="BD19" s="72">
        <v>780.65</v>
      </c>
      <c r="BE19" s="72">
        <v>227.13</v>
      </c>
      <c r="BF19" s="72"/>
      <c r="BG19" s="72"/>
      <c r="BH19" s="72">
        <v>2027.08</v>
      </c>
      <c r="BI19" s="72">
        <v>198.05</v>
      </c>
      <c r="BJ19" s="72"/>
      <c r="BK19" s="72"/>
      <c r="BL19" s="72"/>
      <c r="BM19" s="71"/>
      <c r="BN19" s="72"/>
      <c r="BO19" s="72"/>
      <c r="BP19" s="72"/>
      <c r="BQ19" s="72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</row>
    <row r="20" spans="1:111" x14ac:dyDescent="0.25">
      <c r="A20" s="17">
        <v>43647</v>
      </c>
      <c r="B20" s="72">
        <v>89.9</v>
      </c>
      <c r="C20" s="72">
        <v>73.81</v>
      </c>
      <c r="D20" s="72">
        <v>111.22</v>
      </c>
      <c r="E20" s="72">
        <v>113.58</v>
      </c>
      <c r="F20" s="72">
        <v>156.16999999999999</v>
      </c>
      <c r="G20" s="72">
        <v>78.180000000000007</v>
      </c>
      <c r="H20" s="72">
        <v>109.58</v>
      </c>
      <c r="I20" s="72">
        <v>144.13999999999999</v>
      </c>
      <c r="J20" s="72">
        <v>106.44</v>
      </c>
      <c r="K20" s="72">
        <v>56.38</v>
      </c>
      <c r="L20" s="72">
        <v>638.42999999999995</v>
      </c>
      <c r="M20" s="72">
        <v>111.41</v>
      </c>
      <c r="N20" s="72">
        <v>957</v>
      </c>
      <c r="O20" s="72">
        <v>542.03</v>
      </c>
      <c r="P20" s="72">
        <v>15.42</v>
      </c>
      <c r="Q20" s="72">
        <v>199.52</v>
      </c>
      <c r="R20" s="72">
        <v>336.74</v>
      </c>
      <c r="S20" s="72">
        <v>841.95</v>
      </c>
      <c r="T20" s="72">
        <v>290.70999999999998</v>
      </c>
      <c r="U20" s="72">
        <v>163.09</v>
      </c>
      <c r="V20" s="72">
        <v>957</v>
      </c>
      <c r="W20" s="72">
        <v>158.66999999999999</v>
      </c>
      <c r="X20" s="72">
        <v>1415.87</v>
      </c>
      <c r="Y20" s="72">
        <v>67.89</v>
      </c>
      <c r="Z20" s="72">
        <v>127.92</v>
      </c>
      <c r="AA20" s="72">
        <v>90.55</v>
      </c>
      <c r="AB20" s="72">
        <v>132.66999999999999</v>
      </c>
      <c r="AC20" s="72">
        <v>104.67</v>
      </c>
      <c r="AD20" s="72">
        <v>128.08000000000001</v>
      </c>
      <c r="AE20" s="72">
        <v>177.37</v>
      </c>
      <c r="AF20" s="72">
        <v>953.94</v>
      </c>
      <c r="AG20" s="72">
        <v>25.78</v>
      </c>
      <c r="AH20" s="72">
        <v>152.71</v>
      </c>
      <c r="AI20" s="72">
        <v>1469.49</v>
      </c>
      <c r="AJ20" s="72">
        <v>528.67999999999995</v>
      </c>
      <c r="AK20" s="72">
        <v>482.41</v>
      </c>
      <c r="AL20" s="72">
        <v>131.91999999999999</v>
      </c>
      <c r="AM20" s="72">
        <v>150.82</v>
      </c>
      <c r="AN20" s="72">
        <v>298.99</v>
      </c>
      <c r="AO20" s="72">
        <v>97.03</v>
      </c>
      <c r="AP20" s="72">
        <v>235.88</v>
      </c>
      <c r="AQ20" s="72">
        <v>123.72</v>
      </c>
      <c r="AR20" s="72">
        <v>108.83</v>
      </c>
      <c r="AS20" s="72">
        <v>1080.9000000000001</v>
      </c>
      <c r="AT20" s="72">
        <v>1334.03</v>
      </c>
      <c r="AU20" s="72">
        <v>382.62</v>
      </c>
      <c r="AV20" s="72">
        <v>377.3</v>
      </c>
      <c r="AW20" s="72">
        <v>200.43</v>
      </c>
      <c r="AX20" s="72">
        <v>55.37</v>
      </c>
      <c r="AY20" s="72">
        <v>333.61</v>
      </c>
      <c r="AZ20" s="72">
        <v>2730.36</v>
      </c>
      <c r="BA20" s="72">
        <v>62.64</v>
      </c>
      <c r="BB20" s="72">
        <v>186.21</v>
      </c>
      <c r="BC20" s="72">
        <v>484.31</v>
      </c>
      <c r="BD20" s="72">
        <v>647.87</v>
      </c>
      <c r="BE20" s="72">
        <v>111.12</v>
      </c>
      <c r="BF20" s="72"/>
      <c r="BG20" s="72"/>
      <c r="BH20" s="72">
        <v>336.86</v>
      </c>
      <c r="BI20" s="72">
        <v>130.06</v>
      </c>
      <c r="BJ20" s="72"/>
      <c r="BK20" s="72"/>
      <c r="BL20" s="72"/>
      <c r="BM20" s="71"/>
      <c r="BN20" s="72"/>
      <c r="BO20" s="72"/>
      <c r="BP20" s="72"/>
      <c r="BQ20" s="72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</row>
    <row r="21" spans="1:111" x14ac:dyDescent="0.25">
      <c r="A21" s="17">
        <v>43678</v>
      </c>
      <c r="B21" s="72">
        <v>54.67</v>
      </c>
      <c r="C21" s="72">
        <v>101.76</v>
      </c>
      <c r="D21" s="72">
        <v>52.45</v>
      </c>
      <c r="E21" s="72">
        <v>99.27</v>
      </c>
      <c r="F21" s="72">
        <v>188.77</v>
      </c>
      <c r="G21" s="72">
        <v>99.26</v>
      </c>
      <c r="H21" s="72">
        <v>121.65</v>
      </c>
      <c r="I21" s="72">
        <v>170.08</v>
      </c>
      <c r="J21" s="72">
        <v>71.33</v>
      </c>
      <c r="K21" s="72">
        <v>58.29</v>
      </c>
      <c r="L21" s="72">
        <v>897.41</v>
      </c>
      <c r="M21" s="72">
        <v>99.67</v>
      </c>
      <c r="N21" s="72">
        <v>1463.63</v>
      </c>
      <c r="O21" s="72">
        <v>585.32000000000005</v>
      </c>
      <c r="P21" s="72">
        <v>199.38</v>
      </c>
      <c r="Q21" s="72">
        <v>156.77000000000001</v>
      </c>
      <c r="R21" s="72">
        <v>314.88</v>
      </c>
      <c r="S21" s="72">
        <v>997.11</v>
      </c>
      <c r="T21" s="72">
        <v>237.99</v>
      </c>
      <c r="U21" s="72">
        <v>151.91999999999999</v>
      </c>
      <c r="V21" s="72">
        <v>1952.13</v>
      </c>
      <c r="W21" s="72">
        <v>195.65</v>
      </c>
      <c r="X21" s="72">
        <v>1488.34</v>
      </c>
      <c r="Y21" s="72">
        <v>67.23</v>
      </c>
      <c r="Z21" s="72">
        <v>148.41</v>
      </c>
      <c r="AA21" s="72">
        <v>93.66</v>
      </c>
      <c r="AB21" s="72">
        <v>115.02</v>
      </c>
      <c r="AC21" s="72">
        <v>88.84</v>
      </c>
      <c r="AD21" s="72">
        <v>125.75</v>
      </c>
      <c r="AE21" s="72">
        <v>232.56</v>
      </c>
      <c r="AF21" s="72">
        <v>880.11</v>
      </c>
      <c r="AG21" s="72">
        <v>26.82</v>
      </c>
      <c r="AH21" s="72">
        <v>219.19</v>
      </c>
      <c r="AI21" s="72">
        <v>1279.33</v>
      </c>
      <c r="AJ21" s="72">
        <v>511.21</v>
      </c>
      <c r="AK21" s="72">
        <v>464.98</v>
      </c>
      <c r="AL21" s="72">
        <v>63.56</v>
      </c>
      <c r="AM21" s="72">
        <v>168.23</v>
      </c>
      <c r="AN21" s="72">
        <v>274.32</v>
      </c>
      <c r="AO21" s="72">
        <v>267.79000000000002</v>
      </c>
      <c r="AP21" s="72">
        <v>210.11</v>
      </c>
      <c r="AQ21" s="72">
        <v>140.81</v>
      </c>
      <c r="AR21" s="72">
        <v>126.03</v>
      </c>
      <c r="AS21" s="72">
        <v>1088.98</v>
      </c>
      <c r="AT21" s="72">
        <v>1378.01</v>
      </c>
      <c r="AU21" s="72">
        <v>243.23</v>
      </c>
      <c r="AV21" s="72">
        <v>504.77</v>
      </c>
      <c r="AW21" s="72">
        <v>303.43</v>
      </c>
      <c r="AX21" s="72">
        <v>66.010000000000005</v>
      </c>
      <c r="AY21" s="72">
        <v>359.6</v>
      </c>
      <c r="AZ21" s="72">
        <v>663.46</v>
      </c>
      <c r="BA21" s="72">
        <v>75.83</v>
      </c>
      <c r="BB21" s="72">
        <v>97.95</v>
      </c>
      <c r="BC21" s="72">
        <v>564.39</v>
      </c>
      <c r="BD21" s="72"/>
      <c r="BE21" s="72">
        <v>76.349999999999994</v>
      </c>
      <c r="BF21" s="72">
        <v>88.63</v>
      </c>
      <c r="BG21" s="72"/>
      <c r="BH21" s="72">
        <v>392.39</v>
      </c>
      <c r="BI21" s="72">
        <v>122.58</v>
      </c>
      <c r="BJ21" s="72"/>
      <c r="BK21" s="72"/>
      <c r="BL21" s="72"/>
      <c r="BM21" s="71"/>
      <c r="BN21" s="72"/>
      <c r="BO21" s="72"/>
      <c r="BP21" s="72"/>
      <c r="BQ21" s="72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</row>
    <row r="22" spans="1:111" x14ac:dyDescent="0.25">
      <c r="A22" s="17">
        <v>43709</v>
      </c>
      <c r="B22" s="72">
        <v>49.82</v>
      </c>
      <c r="C22" s="72">
        <v>86.15</v>
      </c>
      <c r="D22" s="72">
        <v>54.13</v>
      </c>
      <c r="E22" s="72">
        <v>67.739999999999995</v>
      </c>
      <c r="F22" s="72">
        <v>117.13</v>
      </c>
      <c r="G22" s="72">
        <v>85.61</v>
      </c>
      <c r="H22" s="72">
        <v>74.11</v>
      </c>
      <c r="I22" s="72">
        <v>118.7</v>
      </c>
      <c r="J22" s="72">
        <v>38.25</v>
      </c>
      <c r="K22" s="72">
        <v>58.16</v>
      </c>
      <c r="L22" s="72"/>
      <c r="M22" s="72">
        <v>72.12</v>
      </c>
      <c r="N22" s="72">
        <v>572.11</v>
      </c>
      <c r="O22" s="72">
        <v>284.62</v>
      </c>
      <c r="P22" s="72">
        <v>188.61</v>
      </c>
      <c r="Q22" s="72">
        <v>106.89</v>
      </c>
      <c r="R22" s="72">
        <v>259.8</v>
      </c>
      <c r="S22" s="72">
        <v>186.52</v>
      </c>
      <c r="T22" s="72">
        <v>434.24</v>
      </c>
      <c r="U22" s="72">
        <v>161.57</v>
      </c>
      <c r="V22" s="72">
        <v>851.77</v>
      </c>
      <c r="W22" s="72"/>
      <c r="X22" s="72"/>
      <c r="Y22" s="72">
        <v>73.47</v>
      </c>
      <c r="Z22" s="72">
        <v>138.76</v>
      </c>
      <c r="AA22" s="72">
        <v>88.57</v>
      </c>
      <c r="AB22" s="72">
        <v>69.89</v>
      </c>
      <c r="AC22" s="72">
        <v>123.34</v>
      </c>
      <c r="AD22" s="72">
        <v>132.49</v>
      </c>
      <c r="AE22" s="72">
        <v>635.03</v>
      </c>
      <c r="AF22" s="72">
        <v>349.05</v>
      </c>
      <c r="AG22" s="72"/>
      <c r="AH22" s="72"/>
      <c r="AI22" s="72">
        <v>449.72</v>
      </c>
      <c r="AJ22" s="72">
        <v>210.48</v>
      </c>
      <c r="AK22" s="72">
        <v>435.58</v>
      </c>
      <c r="AL22" s="72">
        <v>69.84</v>
      </c>
      <c r="AM22" s="72">
        <v>161.81</v>
      </c>
      <c r="AN22" s="72">
        <v>221.34</v>
      </c>
      <c r="AO22" s="72">
        <v>267.79000000000002</v>
      </c>
      <c r="AP22" s="72">
        <v>206</v>
      </c>
      <c r="AQ22" s="72">
        <v>139.18</v>
      </c>
      <c r="AR22" s="72">
        <v>116.38</v>
      </c>
      <c r="AS22" s="72">
        <v>621.96</v>
      </c>
      <c r="AT22" s="72">
        <v>1008.38</v>
      </c>
      <c r="AU22" s="72">
        <v>177.99</v>
      </c>
      <c r="AV22" s="72">
        <v>216.93</v>
      </c>
      <c r="AW22" s="72">
        <v>169.78</v>
      </c>
      <c r="AX22" s="72">
        <v>58.45</v>
      </c>
      <c r="AY22" s="72">
        <v>345.95</v>
      </c>
      <c r="AZ22" s="72">
        <v>717.45</v>
      </c>
      <c r="BA22" s="72"/>
      <c r="BB22" s="72"/>
      <c r="BC22" s="72">
        <v>698.52</v>
      </c>
      <c r="BD22" s="72">
        <v>235.36</v>
      </c>
      <c r="BE22" s="72">
        <v>73.13</v>
      </c>
      <c r="BF22" s="72">
        <v>88.16</v>
      </c>
      <c r="BG22" s="72">
        <v>501.16</v>
      </c>
      <c r="BH22" s="72">
        <v>314.01</v>
      </c>
      <c r="BI22" s="72">
        <v>142.54</v>
      </c>
      <c r="BJ22" s="72"/>
      <c r="BK22" s="72"/>
      <c r="BL22" s="72">
        <v>184.08</v>
      </c>
      <c r="BM22" s="71"/>
      <c r="BN22" s="72">
        <v>76.239999999999995</v>
      </c>
      <c r="BO22" s="72"/>
      <c r="BP22" s="72"/>
      <c r="BQ22" s="72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</row>
    <row r="23" spans="1:111" x14ac:dyDescent="0.25">
      <c r="A23" s="17">
        <v>43739</v>
      </c>
      <c r="B23" s="72">
        <v>49.71</v>
      </c>
      <c r="C23" s="72">
        <v>89.56</v>
      </c>
      <c r="D23" s="72">
        <v>54.14</v>
      </c>
      <c r="E23" s="72">
        <v>53.3</v>
      </c>
      <c r="F23" s="72">
        <v>165.11</v>
      </c>
      <c r="G23" s="72">
        <v>90.63</v>
      </c>
      <c r="H23" s="72">
        <v>60.33</v>
      </c>
      <c r="I23" s="72">
        <v>155.72999999999999</v>
      </c>
      <c r="J23" s="72">
        <v>88.35</v>
      </c>
      <c r="K23" s="72">
        <v>62.9</v>
      </c>
      <c r="L23" s="72">
        <v>457.93</v>
      </c>
      <c r="M23" s="72">
        <v>78.12</v>
      </c>
      <c r="N23" s="72">
        <v>717.28</v>
      </c>
      <c r="O23" s="72">
        <v>560.15</v>
      </c>
      <c r="P23" s="72">
        <v>193.37</v>
      </c>
      <c r="Q23" s="72">
        <v>107</v>
      </c>
      <c r="R23" s="72">
        <v>262.38</v>
      </c>
      <c r="S23" s="72">
        <v>286.64999999999998</v>
      </c>
      <c r="T23" s="72">
        <v>216.15</v>
      </c>
      <c r="U23" s="72">
        <v>110.51</v>
      </c>
      <c r="V23" s="72">
        <v>1253.73</v>
      </c>
      <c r="W23" s="72"/>
      <c r="X23" s="72"/>
      <c r="Y23" s="72">
        <v>73.41</v>
      </c>
      <c r="Z23" s="72">
        <v>142.49</v>
      </c>
      <c r="AA23" s="72">
        <v>126.61</v>
      </c>
      <c r="AB23" s="72">
        <v>308.48</v>
      </c>
      <c r="AC23" s="72">
        <v>225.92</v>
      </c>
      <c r="AD23" s="72">
        <v>95.84</v>
      </c>
      <c r="AE23" s="72">
        <v>241.56</v>
      </c>
      <c r="AF23" s="72">
        <v>438.56</v>
      </c>
      <c r="AG23" s="72"/>
      <c r="AH23" s="72"/>
      <c r="AI23" s="72">
        <v>508.99</v>
      </c>
      <c r="AJ23" s="72">
        <v>323.66000000000003</v>
      </c>
      <c r="AK23" s="72">
        <v>549.17999999999995</v>
      </c>
      <c r="AL23" s="72">
        <v>76.23</v>
      </c>
      <c r="AM23" s="72">
        <v>194.85</v>
      </c>
      <c r="AN23" s="72">
        <v>200.61</v>
      </c>
      <c r="AO23" s="72"/>
      <c r="AP23" s="72">
        <v>232.31</v>
      </c>
      <c r="AQ23" s="72">
        <v>137.04</v>
      </c>
      <c r="AR23" s="72">
        <v>117.49</v>
      </c>
      <c r="AS23" s="72">
        <v>469.63</v>
      </c>
      <c r="AT23" s="72">
        <v>1193.5</v>
      </c>
      <c r="AU23" s="72">
        <v>159.9</v>
      </c>
      <c r="AV23" s="72">
        <v>200.55</v>
      </c>
      <c r="AW23" s="72">
        <v>165.3</v>
      </c>
      <c r="AX23" s="72">
        <v>55.29</v>
      </c>
      <c r="AY23" s="72">
        <v>370.4</v>
      </c>
      <c r="AZ23" s="72">
        <v>845.01</v>
      </c>
      <c r="BA23" s="72"/>
      <c r="BB23" s="72"/>
      <c r="BC23" s="72">
        <v>909.94</v>
      </c>
      <c r="BD23" s="72">
        <v>250.77</v>
      </c>
      <c r="BE23" s="72">
        <v>76.319999999999993</v>
      </c>
      <c r="BF23" s="72">
        <v>91.39</v>
      </c>
      <c r="BG23" s="72">
        <v>563.92999999999995</v>
      </c>
      <c r="BH23" s="72">
        <v>377.81</v>
      </c>
      <c r="BI23" s="72">
        <v>142.57</v>
      </c>
      <c r="BJ23" s="72"/>
      <c r="BK23" s="72">
        <v>141.84</v>
      </c>
      <c r="BL23" s="72">
        <v>171.53</v>
      </c>
      <c r="BM23" s="71"/>
      <c r="BN23" s="72">
        <v>86.36</v>
      </c>
      <c r="BO23" s="72">
        <v>79.209999999999994</v>
      </c>
      <c r="BP23" s="72">
        <v>110.86</v>
      </c>
      <c r="BQ23" s="72">
        <v>120.77</v>
      </c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71"/>
      <c r="CV23" s="71"/>
      <c r="CW23" s="71"/>
      <c r="CX23" s="71"/>
      <c r="CY23" s="71"/>
      <c r="CZ23" s="71"/>
      <c r="DA23" s="71"/>
      <c r="DB23" s="71"/>
      <c r="DC23" s="71"/>
      <c r="DD23" s="71"/>
      <c r="DE23" s="71"/>
      <c r="DF23" s="71"/>
      <c r="DG23" s="71"/>
    </row>
    <row r="24" spans="1:111" x14ac:dyDescent="0.25">
      <c r="A24" s="17">
        <v>43770</v>
      </c>
      <c r="B24" s="72">
        <v>44.99</v>
      </c>
      <c r="C24" s="72">
        <v>105.17</v>
      </c>
      <c r="D24" s="71">
        <v>58.75</v>
      </c>
      <c r="E24" s="71">
        <v>94.13</v>
      </c>
      <c r="F24" s="71">
        <v>172.16</v>
      </c>
      <c r="G24" s="71">
        <v>95.21</v>
      </c>
      <c r="H24" s="71">
        <v>99.68</v>
      </c>
      <c r="I24" s="71">
        <v>172.68</v>
      </c>
      <c r="J24" s="71">
        <v>63.29</v>
      </c>
      <c r="K24" s="71">
        <v>71.2</v>
      </c>
      <c r="L24" s="71">
        <v>748.07</v>
      </c>
      <c r="M24" s="71">
        <v>62.87</v>
      </c>
      <c r="N24" s="71">
        <v>1851.84</v>
      </c>
      <c r="O24" s="72">
        <v>523.09</v>
      </c>
      <c r="P24" s="71">
        <v>182.52</v>
      </c>
      <c r="Q24" s="71">
        <v>89.68</v>
      </c>
      <c r="R24" s="71">
        <v>268.51</v>
      </c>
      <c r="S24" s="71">
        <v>252.11</v>
      </c>
      <c r="T24" s="71">
        <v>208.2</v>
      </c>
      <c r="U24" s="71">
        <v>224.79</v>
      </c>
      <c r="V24" s="71">
        <v>2544.86</v>
      </c>
      <c r="W24" s="71"/>
      <c r="X24" s="71"/>
      <c r="Y24" s="71">
        <v>72.44</v>
      </c>
      <c r="Z24" s="71">
        <v>149.19999999999999</v>
      </c>
      <c r="AA24" s="71">
        <v>113.66</v>
      </c>
      <c r="AB24" s="71">
        <v>357.97</v>
      </c>
      <c r="AC24" s="71">
        <v>288.82</v>
      </c>
      <c r="AD24" s="71">
        <v>112.76</v>
      </c>
      <c r="AE24" s="71">
        <v>221.47</v>
      </c>
      <c r="AF24" s="71">
        <v>525.04</v>
      </c>
      <c r="AG24" s="71"/>
      <c r="AH24" s="71"/>
      <c r="AI24" s="71">
        <v>760.51</v>
      </c>
      <c r="AJ24" s="71">
        <v>568.32000000000005</v>
      </c>
      <c r="AK24" s="71">
        <v>629.28</v>
      </c>
      <c r="AL24" s="71">
        <v>103.49</v>
      </c>
      <c r="AM24" s="71">
        <v>212.62</v>
      </c>
      <c r="AN24" s="71">
        <v>217.19</v>
      </c>
      <c r="AO24" s="71">
        <v>77.209999999999994</v>
      </c>
      <c r="AP24" s="71">
        <v>251.5</v>
      </c>
      <c r="AQ24" s="71">
        <v>171.08</v>
      </c>
      <c r="AR24" s="71">
        <v>115.88</v>
      </c>
      <c r="AS24" s="71">
        <v>475.75</v>
      </c>
      <c r="AT24" s="71">
        <v>1291.46</v>
      </c>
      <c r="AU24" s="71">
        <v>197.97</v>
      </c>
      <c r="AV24" s="71"/>
      <c r="AW24" s="71">
        <v>153.47999999999999</v>
      </c>
      <c r="AX24" s="71">
        <v>76.52</v>
      </c>
      <c r="AY24" s="71">
        <v>392.55</v>
      </c>
      <c r="AZ24" s="71">
        <v>3239.43</v>
      </c>
      <c r="BA24" s="71"/>
      <c r="BB24" s="71"/>
      <c r="BC24" s="71">
        <v>1163.7</v>
      </c>
      <c r="BD24" s="71">
        <v>253.17</v>
      </c>
      <c r="BE24" s="72">
        <v>85.65</v>
      </c>
      <c r="BF24" s="72">
        <v>112.27</v>
      </c>
      <c r="BG24" s="72">
        <v>619.45000000000005</v>
      </c>
      <c r="BH24" s="71">
        <v>518.66</v>
      </c>
      <c r="BI24" s="71">
        <v>160.08000000000001</v>
      </c>
      <c r="BJ24" s="71"/>
      <c r="BK24" s="71"/>
      <c r="BL24" s="71">
        <v>213.07</v>
      </c>
      <c r="BM24" s="71"/>
      <c r="BN24" s="71">
        <v>87.07</v>
      </c>
      <c r="BO24" s="71">
        <v>92.78</v>
      </c>
      <c r="BP24" s="71">
        <v>108.67</v>
      </c>
      <c r="BQ24" s="71">
        <v>168.79</v>
      </c>
      <c r="BR24" s="71"/>
      <c r="BS24" s="71">
        <v>91.02</v>
      </c>
      <c r="BT24" s="71">
        <v>312.64</v>
      </c>
      <c r="BU24" s="71">
        <v>281.77999999999997</v>
      </c>
      <c r="BV24" s="71">
        <v>136.61000000000001</v>
      </c>
      <c r="BW24" s="71">
        <v>2961.45</v>
      </c>
      <c r="BX24" s="71">
        <v>13952.96</v>
      </c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71"/>
      <c r="CV24" s="71"/>
      <c r="CW24" s="71"/>
      <c r="CX24" s="71"/>
      <c r="CY24" s="71"/>
      <c r="CZ24" s="71"/>
      <c r="DA24" s="71"/>
      <c r="DB24" s="71"/>
      <c r="DC24" s="71"/>
      <c r="DD24" s="71"/>
      <c r="DE24" s="71"/>
      <c r="DF24" s="71"/>
      <c r="DG24" s="71"/>
    </row>
    <row r="25" spans="1:111" x14ac:dyDescent="0.25">
      <c r="A25" s="17">
        <v>43800</v>
      </c>
      <c r="B25" s="71">
        <v>58.34</v>
      </c>
      <c r="C25" s="71">
        <v>107.79</v>
      </c>
      <c r="D25" s="71">
        <v>63.3</v>
      </c>
      <c r="E25" s="71"/>
      <c r="F25" s="71">
        <v>182.29</v>
      </c>
      <c r="G25" s="71">
        <v>92.72</v>
      </c>
      <c r="H25" s="71">
        <v>51.77</v>
      </c>
      <c r="I25" s="71">
        <v>123.63</v>
      </c>
      <c r="J25" s="71">
        <v>22.98</v>
      </c>
      <c r="K25" s="71">
        <v>91.73</v>
      </c>
      <c r="L25" s="71">
        <v>1050.71</v>
      </c>
      <c r="M25" s="71">
        <v>88.71</v>
      </c>
      <c r="N25" s="71">
        <v>780.22</v>
      </c>
      <c r="O25" s="71">
        <v>375.08</v>
      </c>
      <c r="P25" s="71">
        <v>191.84</v>
      </c>
      <c r="Q25" s="71">
        <v>120.73</v>
      </c>
      <c r="R25" s="71">
        <v>244.03</v>
      </c>
      <c r="S25" s="71">
        <v>221.99</v>
      </c>
      <c r="T25" s="71">
        <v>218.08</v>
      </c>
      <c r="U25" s="71">
        <v>93.28</v>
      </c>
      <c r="V25" s="71">
        <v>2119.9499999999998</v>
      </c>
      <c r="W25" s="71"/>
      <c r="X25" s="71"/>
      <c r="Y25" s="71">
        <v>66.2</v>
      </c>
      <c r="Z25" s="71">
        <v>153.88</v>
      </c>
      <c r="AA25" s="71">
        <v>129.59</v>
      </c>
      <c r="AB25" s="71">
        <v>399.47</v>
      </c>
      <c r="AC25" s="71">
        <v>346.87</v>
      </c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71"/>
      <c r="CV25" s="71"/>
      <c r="CW25" s="71"/>
      <c r="CX25" s="71"/>
      <c r="CY25" s="71"/>
      <c r="CZ25" s="71"/>
      <c r="DA25" s="71"/>
      <c r="DB25" s="71"/>
      <c r="DC25" s="71"/>
      <c r="DD25" s="71"/>
      <c r="DE25" s="71"/>
      <c r="DF25" s="71"/>
      <c r="DG25" s="71"/>
    </row>
    <row r="26" spans="1:111" x14ac:dyDescent="0.25">
      <c r="A26" s="17">
        <v>43831</v>
      </c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71"/>
      <c r="CV26" s="71"/>
      <c r="CW26" s="71"/>
      <c r="CX26" s="71"/>
      <c r="CY26" s="71"/>
      <c r="CZ26" s="71"/>
      <c r="DA26" s="71"/>
      <c r="DB26" s="71"/>
      <c r="DC26" s="71"/>
      <c r="DD26" s="71"/>
      <c r="DE26" s="71"/>
      <c r="DF26" s="71"/>
      <c r="DG26" s="71"/>
    </row>
    <row r="27" spans="1:111" x14ac:dyDescent="0.25">
      <c r="A27" s="17">
        <v>43862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71"/>
      <c r="CG27" s="71"/>
      <c r="CH27" s="71"/>
      <c r="CI27" s="71"/>
      <c r="CJ27" s="71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71"/>
      <c r="CV27" s="71"/>
      <c r="CW27" s="71"/>
      <c r="CX27" s="71"/>
      <c r="CY27" s="71"/>
      <c r="CZ27" s="71"/>
      <c r="DA27" s="71"/>
      <c r="DB27" s="71"/>
      <c r="DC27" s="71"/>
      <c r="DD27" s="71"/>
      <c r="DE27" s="71"/>
      <c r="DF27" s="71"/>
      <c r="DG27" s="71"/>
    </row>
    <row r="28" spans="1:111" x14ac:dyDescent="0.25">
      <c r="A28" s="17">
        <v>43891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71"/>
      <c r="CG28" s="71"/>
      <c r="CH28" s="71"/>
      <c r="CI28" s="71"/>
      <c r="CJ28" s="71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71"/>
      <c r="CV28" s="71"/>
      <c r="CW28" s="71"/>
      <c r="CX28" s="71"/>
      <c r="CY28" s="71"/>
      <c r="CZ28" s="71"/>
      <c r="DA28" s="71"/>
      <c r="DB28" s="71"/>
      <c r="DC28" s="71"/>
      <c r="DD28" s="71"/>
      <c r="DE28" s="71"/>
      <c r="DF28" s="71"/>
      <c r="DG28" s="71"/>
    </row>
    <row r="29" spans="1:111" x14ac:dyDescent="0.25">
      <c r="A29" s="17">
        <v>43922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71"/>
      <c r="CF29" s="71"/>
      <c r="CG29" s="71"/>
      <c r="CH29" s="71"/>
      <c r="CI29" s="71"/>
      <c r="CJ29" s="71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71"/>
      <c r="CV29" s="71"/>
      <c r="CW29" s="71"/>
      <c r="CX29" s="71"/>
      <c r="CY29" s="71"/>
      <c r="CZ29" s="71"/>
      <c r="DA29" s="71"/>
      <c r="DB29" s="71"/>
      <c r="DC29" s="71"/>
      <c r="DD29" s="71"/>
      <c r="DE29" s="71"/>
      <c r="DF29" s="71"/>
      <c r="DG29" s="71"/>
    </row>
    <row r="30" spans="1:111" x14ac:dyDescent="0.25">
      <c r="A30" s="17">
        <v>43952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  <c r="CZ30" s="71"/>
      <c r="DA30" s="71"/>
      <c r="DB30" s="71"/>
      <c r="DC30" s="71"/>
      <c r="DD30" s="71"/>
      <c r="DE30" s="71"/>
      <c r="DF30" s="71"/>
      <c r="DG30" s="71"/>
    </row>
    <row r="31" spans="1:111" x14ac:dyDescent="0.25">
      <c r="A31" s="17">
        <v>43983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  <c r="CA31" s="71"/>
      <c r="CB31" s="71"/>
      <c r="CC31" s="71"/>
      <c r="CD31" s="71"/>
      <c r="CE31" s="71"/>
      <c r="CF31" s="71"/>
      <c r="CG31" s="71"/>
      <c r="CH31" s="71"/>
      <c r="CI31" s="71"/>
      <c r="CJ31" s="71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71"/>
      <c r="CV31" s="71"/>
      <c r="CW31" s="71"/>
      <c r="CX31" s="71"/>
      <c r="CY31" s="71"/>
      <c r="CZ31" s="71"/>
      <c r="DA31" s="71"/>
      <c r="DB31" s="71"/>
      <c r="DC31" s="71"/>
      <c r="DD31" s="71"/>
      <c r="DE31" s="71"/>
      <c r="DF31" s="71"/>
      <c r="DG31" s="71"/>
    </row>
    <row r="32" spans="1:111" x14ac:dyDescent="0.25">
      <c r="A32" s="17">
        <v>44013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  <c r="CA32" s="71"/>
      <c r="CB32" s="71"/>
      <c r="CC32" s="71"/>
      <c r="CD32" s="71"/>
      <c r="CE32" s="71"/>
      <c r="CF32" s="71"/>
      <c r="CG32" s="71"/>
      <c r="CH32" s="71"/>
      <c r="CI32" s="71"/>
      <c r="CJ32" s="71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71"/>
      <c r="CV32" s="71"/>
      <c r="CW32" s="71"/>
      <c r="CX32" s="71"/>
      <c r="CY32" s="71"/>
      <c r="CZ32" s="71"/>
      <c r="DA32" s="71"/>
      <c r="DB32" s="71"/>
      <c r="DC32" s="71"/>
      <c r="DD32" s="71"/>
      <c r="DE32" s="71"/>
      <c r="DF32" s="71"/>
      <c r="DG32" s="71"/>
    </row>
    <row r="33" spans="1:111" x14ac:dyDescent="0.25">
      <c r="A33" s="17">
        <v>44044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71"/>
      <c r="DD33" s="71"/>
      <c r="DE33" s="71"/>
      <c r="DF33" s="71"/>
      <c r="DG33" s="71"/>
    </row>
    <row r="34" spans="1:111" x14ac:dyDescent="0.25">
      <c r="A34" s="17">
        <v>44075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1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71"/>
      <c r="CV34" s="71"/>
      <c r="CW34" s="71"/>
      <c r="CX34" s="71"/>
      <c r="CY34" s="71"/>
      <c r="CZ34" s="71"/>
      <c r="DA34" s="71"/>
      <c r="DB34" s="71"/>
      <c r="DC34" s="71"/>
      <c r="DD34" s="71"/>
      <c r="DE34" s="71"/>
      <c r="DF34" s="71"/>
      <c r="DG34" s="71"/>
    </row>
    <row r="35" spans="1:111" x14ac:dyDescent="0.25">
      <c r="A35" s="17">
        <v>44105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1"/>
      <c r="CK35" s="71"/>
      <c r="CL35" s="71"/>
      <c r="CM35" s="71"/>
      <c r="CN35" s="71"/>
      <c r="CO35" s="71"/>
      <c r="CP35" s="71"/>
      <c r="CQ35" s="71"/>
      <c r="CR35" s="71"/>
      <c r="CS35" s="71"/>
      <c r="CT35" s="71"/>
      <c r="CU35" s="71"/>
      <c r="CV35" s="71"/>
      <c r="CW35" s="71"/>
      <c r="CX35" s="71"/>
      <c r="CY35" s="71"/>
      <c r="CZ35" s="71"/>
      <c r="DA35" s="71"/>
      <c r="DB35" s="71"/>
      <c r="DC35" s="71"/>
      <c r="DD35" s="71"/>
      <c r="DE35" s="71"/>
      <c r="DF35" s="71"/>
      <c r="DG35" s="71"/>
    </row>
    <row r="36" spans="1:111" x14ac:dyDescent="0.25">
      <c r="A36" s="17">
        <v>44136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71"/>
      <c r="CV36" s="71"/>
      <c r="CW36" s="71"/>
      <c r="CX36" s="71"/>
      <c r="CY36" s="71"/>
      <c r="CZ36" s="71"/>
      <c r="DA36" s="71"/>
      <c r="DB36" s="71"/>
      <c r="DC36" s="71"/>
      <c r="DD36" s="71"/>
      <c r="DE36" s="71"/>
      <c r="DF36" s="71"/>
      <c r="DG36" s="71"/>
    </row>
    <row r="37" spans="1:111" x14ac:dyDescent="0.25">
      <c r="A37" s="17">
        <v>44166</v>
      </c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71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71"/>
      <c r="CV37" s="71"/>
      <c r="CW37" s="71"/>
      <c r="CX37" s="71"/>
      <c r="CY37" s="71"/>
      <c r="CZ37" s="71"/>
      <c r="DA37" s="71"/>
      <c r="DB37" s="71"/>
      <c r="DC37" s="71"/>
      <c r="DD37" s="71"/>
      <c r="DE37" s="71"/>
      <c r="DF37" s="71"/>
      <c r="DG37" s="71"/>
    </row>
    <row r="38" spans="1:111" x14ac:dyDescent="0.25">
      <c r="A38" s="17">
        <v>44197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71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71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71"/>
      <c r="DG38" s="71"/>
    </row>
    <row r="39" spans="1:111" x14ac:dyDescent="0.25">
      <c r="A39" s="17">
        <v>44228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71"/>
      <c r="CV39" s="71"/>
      <c r="CW39" s="71"/>
      <c r="CX39" s="71"/>
      <c r="CY39" s="71"/>
      <c r="CZ39" s="71"/>
      <c r="DA39" s="71"/>
      <c r="DB39" s="71"/>
      <c r="DC39" s="71"/>
      <c r="DD39" s="71"/>
      <c r="DE39" s="71"/>
      <c r="DF39" s="71"/>
      <c r="DG39" s="71"/>
    </row>
    <row r="40" spans="1:111" x14ac:dyDescent="0.25">
      <c r="A40" s="17">
        <v>44256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71"/>
      <c r="CV40" s="71"/>
      <c r="CW40" s="71"/>
      <c r="CX40" s="71"/>
      <c r="CY40" s="71"/>
      <c r="CZ40" s="71"/>
      <c r="DA40" s="71"/>
      <c r="DB40" s="71"/>
      <c r="DC40" s="71"/>
      <c r="DD40" s="71"/>
      <c r="DE40" s="71"/>
      <c r="DF40" s="71"/>
      <c r="DG40" s="71"/>
    </row>
    <row r="41" spans="1:111" x14ac:dyDescent="0.25">
      <c r="A41" s="17">
        <v>44287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71"/>
      <c r="CV41" s="71"/>
      <c r="CW41" s="71"/>
      <c r="CX41" s="71"/>
      <c r="CY41" s="71"/>
      <c r="CZ41" s="71"/>
      <c r="DA41" s="71"/>
      <c r="DB41" s="71"/>
      <c r="DC41" s="71"/>
      <c r="DD41" s="71"/>
      <c r="DE41" s="71"/>
      <c r="DF41" s="71"/>
      <c r="DG41" s="71"/>
    </row>
    <row r="42" spans="1:111" x14ac:dyDescent="0.25">
      <c r="A42" s="17">
        <v>44317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71"/>
      <c r="CV42" s="71"/>
      <c r="CW42" s="71"/>
      <c r="CX42" s="71"/>
      <c r="CY42" s="71"/>
      <c r="CZ42" s="71"/>
      <c r="DA42" s="71"/>
      <c r="DB42" s="71"/>
      <c r="DC42" s="71"/>
      <c r="DD42" s="71"/>
      <c r="DE42" s="71"/>
      <c r="DF42" s="71"/>
      <c r="DG42" s="71"/>
    </row>
    <row r="43" spans="1:111" x14ac:dyDescent="0.25">
      <c r="A43" s="17">
        <v>44348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71"/>
      <c r="DD43" s="71"/>
      <c r="DE43" s="71"/>
      <c r="DF43" s="71"/>
      <c r="DG43" s="71"/>
    </row>
    <row r="44" spans="1:111" x14ac:dyDescent="0.25">
      <c r="A44" s="17">
        <v>44378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1"/>
      <c r="CK44" s="71"/>
      <c r="CL44" s="71"/>
      <c r="CM44" s="71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71"/>
      <c r="DA44" s="71"/>
      <c r="DB44" s="71"/>
      <c r="DC44" s="71"/>
      <c r="DD44" s="71"/>
      <c r="DE44" s="71"/>
      <c r="DF44" s="71"/>
      <c r="DG44" s="71"/>
    </row>
    <row r="45" spans="1:111" x14ac:dyDescent="0.25">
      <c r="A45" s="17">
        <v>44409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1"/>
      <c r="CK45" s="71"/>
      <c r="CL45" s="71"/>
      <c r="CM45" s="71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71"/>
      <c r="DA45" s="71"/>
      <c r="DB45" s="71"/>
      <c r="DC45" s="71"/>
      <c r="DD45" s="71"/>
      <c r="DE45" s="71"/>
      <c r="DF45" s="71"/>
      <c r="DG45" s="71"/>
    </row>
    <row r="46" spans="1:111" x14ac:dyDescent="0.25">
      <c r="A46" s="17">
        <v>44440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1"/>
      <c r="CK46" s="71"/>
      <c r="CL46" s="71"/>
      <c r="CM46" s="71"/>
      <c r="CN46" s="71"/>
      <c r="CO46" s="71"/>
      <c r="CP46" s="71"/>
      <c r="CQ46" s="71"/>
      <c r="CR46" s="71"/>
      <c r="CS46" s="71"/>
      <c r="CT46" s="71"/>
      <c r="CU46" s="71"/>
      <c r="CV46" s="71"/>
      <c r="CW46" s="71"/>
      <c r="CX46" s="71"/>
      <c r="CY46" s="71"/>
      <c r="CZ46" s="71"/>
      <c r="DA46" s="71"/>
      <c r="DB46" s="71"/>
      <c r="DC46" s="71"/>
      <c r="DD46" s="71"/>
      <c r="DE46" s="71"/>
      <c r="DF46" s="71"/>
      <c r="DG46" s="71"/>
    </row>
    <row r="47" spans="1:111" x14ac:dyDescent="0.25">
      <c r="A47" s="17">
        <v>44470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1"/>
      <c r="CK47" s="71"/>
      <c r="CL47" s="71"/>
      <c r="CM47" s="71"/>
      <c r="CN47" s="71"/>
      <c r="CO47" s="71"/>
      <c r="CP47" s="71"/>
      <c r="CQ47" s="71"/>
      <c r="CR47" s="71"/>
      <c r="CS47" s="71"/>
      <c r="CT47" s="71"/>
      <c r="CU47" s="71"/>
      <c r="CV47" s="71"/>
      <c r="CW47" s="71"/>
      <c r="CX47" s="71"/>
      <c r="CY47" s="71"/>
      <c r="CZ47" s="71"/>
      <c r="DA47" s="71"/>
      <c r="DB47" s="71"/>
      <c r="DC47" s="71"/>
      <c r="DD47" s="71"/>
      <c r="DE47" s="71"/>
      <c r="DF47" s="71"/>
      <c r="DG47" s="71"/>
    </row>
    <row r="48" spans="1:111" x14ac:dyDescent="0.25">
      <c r="A48" s="17">
        <v>44501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1"/>
      <c r="CK48" s="71"/>
      <c r="CL48" s="71"/>
      <c r="CM48" s="71"/>
      <c r="CN48" s="71"/>
      <c r="CO48" s="71"/>
      <c r="CP48" s="71"/>
      <c r="CQ48" s="71"/>
      <c r="CR48" s="71"/>
      <c r="CS48" s="71"/>
      <c r="CT48" s="71"/>
      <c r="CU48" s="71"/>
      <c r="CV48" s="71"/>
      <c r="CW48" s="71"/>
      <c r="CX48" s="71"/>
      <c r="CY48" s="71"/>
      <c r="CZ48" s="71"/>
      <c r="DA48" s="71"/>
      <c r="DB48" s="71"/>
      <c r="DC48" s="71"/>
      <c r="DD48" s="71"/>
      <c r="DE48" s="71"/>
      <c r="DF48" s="71"/>
      <c r="DG48" s="71"/>
    </row>
    <row r="49" spans="1:111" x14ac:dyDescent="0.25">
      <c r="A49" s="17">
        <v>44531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71"/>
      <c r="CI49" s="71"/>
      <c r="CJ49" s="71"/>
      <c r="CK49" s="71"/>
      <c r="CL49" s="71"/>
      <c r="CM49" s="71"/>
      <c r="CN49" s="71"/>
      <c r="CO49" s="71"/>
      <c r="CP49" s="71"/>
      <c r="CQ49" s="71"/>
      <c r="CR49" s="71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71"/>
      <c r="DD49" s="71"/>
      <c r="DE49" s="71"/>
      <c r="DF49" s="71"/>
      <c r="DG49" s="71"/>
    </row>
    <row r="50" spans="1:111" x14ac:dyDescent="0.25">
      <c r="A50" s="17">
        <v>44562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71"/>
      <c r="CI50" s="71"/>
      <c r="CJ50" s="71"/>
      <c r="CK50" s="71"/>
      <c r="CL50" s="71"/>
      <c r="CM50" s="71"/>
      <c r="CN50" s="71"/>
      <c r="CO50" s="71"/>
      <c r="CP50" s="71"/>
      <c r="CQ50" s="71"/>
      <c r="CR50" s="71"/>
      <c r="CS50" s="71"/>
      <c r="CT50" s="71"/>
      <c r="CU50" s="71"/>
      <c r="CV50" s="71"/>
      <c r="CW50" s="71"/>
      <c r="CX50" s="71"/>
      <c r="CY50" s="71"/>
      <c r="CZ50" s="71"/>
      <c r="DA50" s="71"/>
      <c r="DB50" s="71"/>
      <c r="DC50" s="71"/>
      <c r="DD50" s="71"/>
      <c r="DE50" s="71"/>
      <c r="DF50" s="71"/>
      <c r="DG50" s="71"/>
    </row>
    <row r="51" spans="1:111" x14ac:dyDescent="0.25">
      <c r="A51" s="17">
        <v>44593</v>
      </c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71"/>
      <c r="CI51" s="71"/>
      <c r="CJ51" s="71"/>
      <c r="CK51" s="71"/>
      <c r="CL51" s="71"/>
      <c r="CM51" s="71"/>
      <c r="CN51" s="71"/>
      <c r="CO51" s="71"/>
      <c r="CP51" s="71"/>
      <c r="CQ51" s="71"/>
      <c r="CR51" s="71"/>
      <c r="CS51" s="71"/>
      <c r="CT51" s="71"/>
      <c r="CU51" s="71"/>
      <c r="CV51" s="71"/>
      <c r="CW51" s="71"/>
      <c r="CX51" s="71"/>
      <c r="CY51" s="71"/>
      <c r="CZ51" s="71"/>
      <c r="DA51" s="71"/>
      <c r="DB51" s="71"/>
      <c r="DC51" s="71"/>
      <c r="DD51" s="71"/>
      <c r="DE51" s="71"/>
      <c r="DF51" s="71"/>
      <c r="DG51" s="71"/>
    </row>
    <row r="52" spans="1:111" x14ac:dyDescent="0.25">
      <c r="A52" s="17">
        <v>44621</v>
      </c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71"/>
      <c r="CH52" s="71"/>
      <c r="CI52" s="71"/>
      <c r="CJ52" s="71"/>
      <c r="CK52" s="71"/>
      <c r="CL52" s="71"/>
      <c r="CM52" s="71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71"/>
      <c r="DA52" s="71"/>
      <c r="DB52" s="71"/>
      <c r="DC52" s="71"/>
      <c r="DD52" s="71"/>
      <c r="DE52" s="71"/>
      <c r="DF52" s="71"/>
      <c r="DG52" s="71"/>
    </row>
    <row r="53" spans="1:111" x14ac:dyDescent="0.25">
      <c r="A53" s="17">
        <v>44652</v>
      </c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71"/>
      <c r="CJ53" s="71"/>
      <c r="CK53" s="71"/>
      <c r="CL53" s="71"/>
      <c r="CM53" s="71"/>
      <c r="CN53" s="71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71"/>
      <c r="DA53" s="71"/>
      <c r="DB53" s="71"/>
      <c r="DC53" s="71"/>
      <c r="DD53" s="71"/>
      <c r="DE53" s="71"/>
      <c r="DF53" s="71"/>
      <c r="DG53" s="71"/>
    </row>
    <row r="54" spans="1:111" x14ac:dyDescent="0.25">
      <c r="A54" s="17">
        <v>44682</v>
      </c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</row>
    <row r="55" spans="1:111" x14ac:dyDescent="0.25">
      <c r="A55" s="17">
        <v>44713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71"/>
      <c r="DA55" s="71"/>
      <c r="DB55" s="71"/>
      <c r="DC55" s="71"/>
      <c r="DD55" s="71"/>
      <c r="DE55" s="71"/>
      <c r="DF55" s="71"/>
      <c r="DG55" s="71"/>
    </row>
    <row r="56" spans="1:111" x14ac:dyDescent="0.25">
      <c r="A56" s="17">
        <v>44743</v>
      </c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71"/>
      <c r="DA56" s="71"/>
      <c r="DB56" s="71"/>
      <c r="DC56" s="71"/>
      <c r="DD56" s="71"/>
      <c r="DE56" s="71"/>
      <c r="DF56" s="71"/>
      <c r="DG56" s="71"/>
    </row>
    <row r="57" spans="1:111" x14ac:dyDescent="0.25">
      <c r="A57" s="17">
        <v>44774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71"/>
      <c r="DA57" s="71"/>
      <c r="DB57" s="71"/>
      <c r="DC57" s="71"/>
      <c r="DD57" s="71"/>
      <c r="DE57" s="71"/>
      <c r="DF57" s="71"/>
      <c r="DG57" s="71"/>
    </row>
    <row r="58" spans="1:111" x14ac:dyDescent="0.25">
      <c r="A58" s="17">
        <v>44805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71"/>
      <c r="DA58" s="71"/>
      <c r="DB58" s="71"/>
      <c r="DC58" s="71"/>
      <c r="DD58" s="71"/>
      <c r="DE58" s="71"/>
      <c r="DF58" s="71"/>
      <c r="DG58" s="71"/>
    </row>
    <row r="59" spans="1:111" x14ac:dyDescent="0.25">
      <c r="A59" s="17">
        <v>44835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71"/>
      <c r="DA59" s="71"/>
      <c r="DB59" s="71"/>
      <c r="DC59" s="71"/>
      <c r="DD59" s="71"/>
      <c r="DE59" s="71"/>
      <c r="DF59" s="71"/>
      <c r="DG59" s="71"/>
    </row>
    <row r="60" spans="1:111" x14ac:dyDescent="0.25">
      <c r="A60" s="17">
        <v>44866</v>
      </c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71"/>
      <c r="DA60" s="71"/>
      <c r="DB60" s="71"/>
      <c r="DC60" s="71"/>
      <c r="DD60" s="71"/>
      <c r="DE60" s="71"/>
      <c r="DF60" s="71"/>
      <c r="DG60" s="71"/>
    </row>
    <row r="61" spans="1:111" x14ac:dyDescent="0.25">
      <c r="A61" s="17">
        <v>44896</v>
      </c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71"/>
      <c r="CJ61" s="71"/>
      <c r="CK61" s="71"/>
      <c r="CL61" s="71"/>
      <c r="CM61" s="71"/>
      <c r="CN61" s="71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71"/>
      <c r="DA61" s="71"/>
      <c r="DB61" s="71"/>
      <c r="DC61" s="71"/>
      <c r="DD61" s="71"/>
      <c r="DE61" s="71"/>
      <c r="DF61" s="71"/>
      <c r="DG61" s="71"/>
    </row>
    <row r="62" spans="1:111" x14ac:dyDescent="0.25">
      <c r="A62" s="17">
        <v>44927</v>
      </c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71"/>
      <c r="CJ62" s="71"/>
      <c r="CK62" s="71"/>
      <c r="CL62" s="71"/>
      <c r="CM62" s="71"/>
      <c r="CN62" s="71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71"/>
      <c r="DA62" s="71"/>
      <c r="DB62" s="71"/>
      <c r="DC62" s="71"/>
      <c r="DD62" s="71"/>
      <c r="DE62" s="71"/>
      <c r="DF62" s="71"/>
      <c r="DG62" s="71"/>
    </row>
    <row r="63" spans="1:111" x14ac:dyDescent="0.25">
      <c r="A63" s="17">
        <v>44958</v>
      </c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71"/>
      <c r="CJ63" s="71"/>
      <c r="CK63" s="71"/>
      <c r="CL63" s="71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71"/>
      <c r="DA63" s="71"/>
      <c r="DB63" s="71"/>
      <c r="DC63" s="71"/>
      <c r="DD63" s="71"/>
      <c r="DE63" s="71"/>
      <c r="DF63" s="71"/>
      <c r="DG63" s="71"/>
    </row>
    <row r="64" spans="1:111" x14ac:dyDescent="0.25">
      <c r="A64" s="17">
        <v>44986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71"/>
      <c r="CC64" s="71"/>
      <c r="CD64" s="71"/>
      <c r="CE64" s="71"/>
      <c r="CF64" s="71"/>
      <c r="CG64" s="71"/>
      <c r="CH64" s="71"/>
      <c r="CI64" s="71"/>
      <c r="CJ64" s="71"/>
      <c r="CK64" s="71"/>
      <c r="CL64" s="71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71"/>
      <c r="DA64" s="71"/>
      <c r="DB64" s="71"/>
      <c r="DC64" s="71"/>
      <c r="DD64" s="71"/>
      <c r="DE64" s="71"/>
      <c r="DF64" s="71"/>
      <c r="DG64" s="71"/>
    </row>
    <row r="65" spans="1:111" x14ac:dyDescent="0.25">
      <c r="A65" s="17">
        <v>45017</v>
      </c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71"/>
      <c r="DA65" s="71"/>
      <c r="DB65" s="71"/>
      <c r="DC65" s="71"/>
      <c r="DD65" s="71"/>
      <c r="DE65" s="71"/>
      <c r="DF65" s="71"/>
      <c r="DG65" s="71"/>
    </row>
    <row r="66" spans="1:111" x14ac:dyDescent="0.25">
      <c r="A66" s="17">
        <v>45047</v>
      </c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71"/>
      <c r="CC66" s="71"/>
      <c r="CD66" s="71"/>
      <c r="CE66" s="71"/>
      <c r="CF66" s="71"/>
      <c r="CG66" s="71"/>
      <c r="CH66" s="71"/>
      <c r="CI66" s="71"/>
      <c r="CJ66" s="71"/>
      <c r="CK66" s="71"/>
      <c r="CL66" s="71"/>
      <c r="CM66" s="71"/>
      <c r="CN66" s="71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71"/>
      <c r="DA66" s="71"/>
      <c r="DB66" s="71"/>
      <c r="DC66" s="71"/>
      <c r="DD66" s="71"/>
      <c r="DE66" s="71"/>
      <c r="DF66" s="71"/>
      <c r="DG66" s="71"/>
    </row>
    <row r="67" spans="1:111" x14ac:dyDescent="0.25">
      <c r="A67" s="17">
        <v>45078</v>
      </c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71"/>
      <c r="CF67" s="71"/>
      <c r="CG67" s="71"/>
      <c r="CH67" s="71"/>
      <c r="CI67" s="71"/>
      <c r="CJ67" s="71"/>
      <c r="CK67" s="71"/>
      <c r="CL67" s="71"/>
      <c r="CM67" s="71"/>
      <c r="CN67" s="71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71"/>
      <c r="DA67" s="71"/>
      <c r="DB67" s="71"/>
      <c r="DC67" s="71"/>
      <c r="DD67" s="71"/>
      <c r="DE67" s="71"/>
      <c r="DF67" s="71"/>
      <c r="DG67" s="71"/>
    </row>
    <row r="68" spans="1:111" x14ac:dyDescent="0.25">
      <c r="A68" s="17">
        <v>45108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71"/>
      <c r="CI68" s="71"/>
      <c r="CJ68" s="71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71"/>
      <c r="DA68" s="71"/>
      <c r="DB68" s="71"/>
      <c r="DC68" s="71"/>
      <c r="DD68" s="71"/>
      <c r="DE68" s="71"/>
      <c r="DF68" s="71"/>
      <c r="DG68" s="71"/>
    </row>
    <row r="69" spans="1:111" x14ac:dyDescent="0.25">
      <c r="A69" s="17">
        <v>45139</v>
      </c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71"/>
      <c r="CI69" s="71"/>
      <c r="CJ69" s="71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71"/>
      <c r="DA69" s="71"/>
      <c r="DB69" s="71"/>
      <c r="DC69" s="71"/>
      <c r="DD69" s="71"/>
      <c r="DE69" s="71"/>
      <c r="DF69" s="71"/>
      <c r="DG69" s="71"/>
    </row>
    <row r="70" spans="1:111" x14ac:dyDescent="0.25">
      <c r="A70" s="17">
        <v>45170</v>
      </c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71"/>
      <c r="DA70" s="71"/>
      <c r="DB70" s="71"/>
      <c r="DC70" s="71"/>
      <c r="DD70" s="71"/>
      <c r="DE70" s="71"/>
      <c r="DF70" s="71"/>
      <c r="DG70" s="71"/>
    </row>
    <row r="71" spans="1:111" x14ac:dyDescent="0.25">
      <c r="A71" s="17">
        <v>45200</v>
      </c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71"/>
      <c r="BK71" s="71"/>
      <c r="BL71" s="71"/>
      <c r="BM71" s="71"/>
      <c r="BN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  <c r="CA71" s="71"/>
      <c r="CB71" s="71"/>
      <c r="CC71" s="71"/>
      <c r="CD71" s="71"/>
      <c r="CE71" s="71"/>
      <c r="CF71" s="71"/>
      <c r="CG71" s="71"/>
      <c r="CH71" s="71"/>
      <c r="CI71" s="71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71"/>
      <c r="DA71" s="71"/>
      <c r="DB71" s="71"/>
      <c r="DC71" s="71"/>
      <c r="DD71" s="71"/>
      <c r="DE71" s="71"/>
      <c r="DF71" s="71"/>
      <c r="DG71" s="71"/>
    </row>
    <row r="72" spans="1:111" x14ac:dyDescent="0.25">
      <c r="A72" s="17">
        <v>45231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  <c r="CA72" s="71"/>
      <c r="CB72" s="71"/>
      <c r="CC72" s="71"/>
      <c r="CD72" s="71"/>
      <c r="CE72" s="71"/>
      <c r="CF72" s="71"/>
      <c r="CG72" s="71"/>
      <c r="CH72" s="71"/>
      <c r="CI72" s="71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71"/>
      <c r="DA72" s="71"/>
      <c r="DB72" s="71"/>
      <c r="DC72" s="71"/>
      <c r="DD72" s="71"/>
      <c r="DE72" s="71"/>
      <c r="DF72" s="71"/>
      <c r="DG72" s="71"/>
    </row>
    <row r="73" spans="1:111" x14ac:dyDescent="0.25">
      <c r="A73" s="17">
        <v>45261</v>
      </c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71"/>
      <c r="BK73" s="71"/>
      <c r="BL73" s="71"/>
      <c r="BM73" s="71"/>
      <c r="BN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  <c r="CA73" s="71"/>
      <c r="CB73" s="71"/>
      <c r="CC73" s="71"/>
      <c r="CD73" s="71"/>
      <c r="CE73" s="71"/>
      <c r="CF73" s="71"/>
      <c r="CG73" s="71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71"/>
      <c r="DA73" s="71"/>
      <c r="DB73" s="71"/>
      <c r="DC73" s="71"/>
      <c r="DD73" s="71"/>
      <c r="DE73" s="71"/>
      <c r="DF73" s="71"/>
      <c r="DG73" s="71"/>
    </row>
    <row r="74" spans="1:111" x14ac:dyDescent="0.25">
      <c r="A74" s="17">
        <v>45292</v>
      </c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71"/>
      <c r="BK74" s="71"/>
      <c r="BL74" s="71"/>
      <c r="BM74" s="71"/>
      <c r="BN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  <c r="CA74" s="71"/>
      <c r="CB74" s="71"/>
      <c r="CC74" s="71"/>
      <c r="CD74" s="71"/>
      <c r="CE74" s="71"/>
      <c r="CF74" s="71"/>
      <c r="CG74" s="71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71"/>
      <c r="DA74" s="71"/>
      <c r="DB74" s="71"/>
      <c r="DC74" s="71"/>
      <c r="DD74" s="71"/>
      <c r="DE74" s="71"/>
      <c r="DF74" s="71"/>
      <c r="DG74" s="71"/>
    </row>
    <row r="75" spans="1:111" x14ac:dyDescent="0.25">
      <c r="A75" s="17">
        <v>45323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71"/>
      <c r="BL75" s="71"/>
      <c r="BM75" s="71"/>
      <c r="BN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  <c r="CA75" s="71"/>
      <c r="CB75" s="71"/>
      <c r="CC75" s="71"/>
      <c r="CD75" s="71"/>
      <c r="CE75" s="71"/>
      <c r="CF75" s="71"/>
      <c r="CG75" s="71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71"/>
      <c r="DA75" s="71"/>
      <c r="DB75" s="71"/>
      <c r="DC75" s="71"/>
      <c r="DD75" s="71"/>
      <c r="DE75" s="71"/>
      <c r="DF75" s="71"/>
      <c r="DG75" s="71"/>
    </row>
    <row r="76" spans="1:111" x14ac:dyDescent="0.25">
      <c r="A76" s="17">
        <v>45352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71"/>
      <c r="BL76" s="71"/>
      <c r="BM76" s="71"/>
      <c r="BN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  <c r="CA76" s="71"/>
      <c r="CB76" s="71"/>
      <c r="CC76" s="71"/>
      <c r="CD76" s="71"/>
      <c r="CE76" s="71"/>
      <c r="CF76" s="71"/>
      <c r="CG76" s="71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71"/>
      <c r="DA76" s="71"/>
      <c r="DB76" s="71"/>
      <c r="DC76" s="71"/>
      <c r="DD76" s="71"/>
      <c r="DE76" s="71"/>
      <c r="DF76" s="71"/>
      <c r="DG76" s="71"/>
    </row>
    <row r="77" spans="1:111" x14ac:dyDescent="0.25">
      <c r="A77" s="17">
        <v>45383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</row>
    <row r="78" spans="1:111" x14ac:dyDescent="0.25">
      <c r="A78" s="17">
        <v>45413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</row>
    <row r="79" spans="1:111" x14ac:dyDescent="0.25">
      <c r="A79" s="17">
        <v>45444</v>
      </c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</row>
    <row r="80" spans="1:111" x14ac:dyDescent="0.25">
      <c r="A80" s="17">
        <v>45474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</row>
    <row r="81" spans="1:111" x14ac:dyDescent="0.25">
      <c r="A81" s="17">
        <v>45505</v>
      </c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</row>
    <row r="82" spans="1:111" x14ac:dyDescent="0.25">
      <c r="A82" s="17">
        <v>45536</v>
      </c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</row>
    <row r="83" spans="1:111" x14ac:dyDescent="0.25">
      <c r="A83" s="17">
        <v>45566</v>
      </c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</row>
    <row r="84" spans="1:111" x14ac:dyDescent="0.25">
      <c r="A84" s="17">
        <v>45597</v>
      </c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</row>
    <row r="85" spans="1:111" x14ac:dyDescent="0.25">
      <c r="A85" s="17">
        <v>45627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</row>
    <row r="86" spans="1:111" x14ac:dyDescent="0.25">
      <c r="A86" s="17">
        <v>45658</v>
      </c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</row>
    <row r="87" spans="1:111" x14ac:dyDescent="0.25">
      <c r="A87" s="17">
        <v>45689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</row>
    <row r="88" spans="1:111" x14ac:dyDescent="0.25">
      <c r="A88" s="17">
        <v>45717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</row>
    <row r="89" spans="1:111" x14ac:dyDescent="0.25">
      <c r="A89" s="17">
        <v>45748</v>
      </c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</row>
    <row r="90" spans="1:111" x14ac:dyDescent="0.25">
      <c r="A90" s="17">
        <v>45778</v>
      </c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</row>
    <row r="91" spans="1:111" x14ac:dyDescent="0.25">
      <c r="A91" s="17">
        <v>45809</v>
      </c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</row>
    <row r="92" spans="1:111" x14ac:dyDescent="0.25">
      <c r="A92" s="17">
        <v>45839</v>
      </c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</row>
    <row r="93" spans="1:111" x14ac:dyDescent="0.25">
      <c r="A93" s="17">
        <v>45870</v>
      </c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</row>
    <row r="94" spans="1:111" x14ac:dyDescent="0.25">
      <c r="A94" s="17">
        <v>45901</v>
      </c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</row>
    <row r="95" spans="1:111" x14ac:dyDescent="0.25">
      <c r="A95" s="17">
        <v>45931</v>
      </c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</row>
    <row r="96" spans="1:111" x14ac:dyDescent="0.25">
      <c r="A96" s="17">
        <v>45962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</row>
    <row r="97" spans="1:111" x14ac:dyDescent="0.25">
      <c r="A97" s="17">
        <v>45992</v>
      </c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</row>
    <row r="98" spans="1:111" x14ac:dyDescent="0.25">
      <c r="A98" s="17">
        <v>46023</v>
      </c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</row>
    <row r="99" spans="1:111" x14ac:dyDescent="0.25">
      <c r="A99" s="17">
        <v>46054</v>
      </c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</row>
    <row r="100" spans="1:111" x14ac:dyDescent="0.25">
      <c r="A100" s="17">
        <v>46082</v>
      </c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</row>
    <row r="101" spans="1:111" x14ac:dyDescent="0.25">
      <c r="A101" s="17">
        <v>46113</v>
      </c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</row>
    <row r="102" spans="1:111" x14ac:dyDescent="0.25">
      <c r="A102" s="17">
        <v>46143</v>
      </c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</row>
    <row r="103" spans="1:111" x14ac:dyDescent="0.25">
      <c r="A103" s="17">
        <v>46174</v>
      </c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</row>
    <row r="104" spans="1:111" x14ac:dyDescent="0.25">
      <c r="A104" s="17">
        <v>46204</v>
      </c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</row>
    <row r="105" spans="1:111" x14ac:dyDescent="0.25">
      <c r="A105" s="17">
        <v>46235</v>
      </c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</row>
    <row r="106" spans="1:111" x14ac:dyDescent="0.25">
      <c r="A106" s="17">
        <v>46266</v>
      </c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</row>
    <row r="107" spans="1:111" x14ac:dyDescent="0.25">
      <c r="A107" s="17">
        <v>46296</v>
      </c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</row>
    <row r="108" spans="1:111" x14ac:dyDescent="0.25">
      <c r="A108" s="17">
        <v>46327</v>
      </c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</row>
    <row r="109" spans="1:111" x14ac:dyDescent="0.25">
      <c r="A109" s="17">
        <v>46357</v>
      </c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2DCD-E8A9-4E2B-896E-9B78A4D3370C}">
  <dimension ref="A1:F124"/>
  <sheetViews>
    <sheetView topLeftCell="A109" workbookViewId="0">
      <selection activeCell="C26" sqref="C26"/>
    </sheetView>
  </sheetViews>
  <sheetFormatPr defaultRowHeight="15" x14ac:dyDescent="0.25"/>
  <cols>
    <col min="1" max="1" width="5.140625" bestFit="1" customWidth="1"/>
    <col min="2" max="2" width="41.7109375" bestFit="1" customWidth="1"/>
    <col min="3" max="3" width="11.28515625" bestFit="1" customWidth="1"/>
    <col min="4" max="4" width="35" bestFit="1" customWidth="1"/>
    <col min="5" max="5" width="11" bestFit="1" customWidth="1"/>
  </cols>
  <sheetData>
    <row r="1" spans="1:6" x14ac:dyDescent="0.25">
      <c r="A1" s="165" t="s">
        <v>228</v>
      </c>
      <c r="B1" s="166" t="s">
        <v>749</v>
      </c>
      <c r="C1" s="163" t="s">
        <v>712</v>
      </c>
      <c r="D1" s="163" t="s">
        <v>713</v>
      </c>
      <c r="E1" s="164" t="s">
        <v>714</v>
      </c>
    </row>
    <row r="2" spans="1:6" x14ac:dyDescent="0.25">
      <c r="A2" s="167">
        <v>1</v>
      </c>
      <c r="B2" s="119" t="s">
        <v>86</v>
      </c>
      <c r="C2" s="160" t="s">
        <v>715</v>
      </c>
      <c r="D2" s="161" t="s">
        <v>716</v>
      </c>
      <c r="E2" s="162" t="s">
        <v>717</v>
      </c>
    </row>
    <row r="3" spans="1:6" x14ac:dyDescent="0.25">
      <c r="A3" s="167">
        <v>2</v>
      </c>
      <c r="B3" s="119" t="s">
        <v>87</v>
      </c>
      <c r="C3" s="160" t="s">
        <v>715</v>
      </c>
      <c r="D3" s="161" t="s">
        <v>718</v>
      </c>
      <c r="E3" s="162" t="s">
        <v>719</v>
      </c>
    </row>
    <row r="4" spans="1:6" x14ac:dyDescent="0.25">
      <c r="A4" s="167">
        <v>3</v>
      </c>
      <c r="B4" s="119" t="s">
        <v>88</v>
      </c>
      <c r="C4" s="160" t="s">
        <v>715</v>
      </c>
      <c r="D4" s="161" t="s">
        <v>720</v>
      </c>
      <c r="E4" s="162" t="s">
        <v>717</v>
      </c>
    </row>
    <row r="5" spans="1:6" x14ac:dyDescent="0.25">
      <c r="A5" s="167">
        <v>4</v>
      </c>
      <c r="B5" s="119" t="s">
        <v>89</v>
      </c>
      <c r="C5" s="160" t="s">
        <v>715</v>
      </c>
      <c r="D5" s="161" t="s">
        <v>721</v>
      </c>
      <c r="E5" s="162" t="s">
        <v>717</v>
      </c>
    </row>
    <row r="6" spans="1:6" x14ac:dyDescent="0.25">
      <c r="A6" s="167">
        <v>5</v>
      </c>
      <c r="B6" s="119" t="s">
        <v>90</v>
      </c>
      <c r="C6" s="160" t="s">
        <v>715</v>
      </c>
      <c r="D6" s="161" t="s">
        <v>723</v>
      </c>
      <c r="E6" s="162" t="s">
        <v>717</v>
      </c>
    </row>
    <row r="7" spans="1:6" x14ac:dyDescent="0.25">
      <c r="A7" s="167">
        <v>6</v>
      </c>
      <c r="B7" s="119" t="s">
        <v>91</v>
      </c>
      <c r="C7" s="160" t="s">
        <v>715</v>
      </c>
      <c r="D7" s="161" t="s">
        <v>724</v>
      </c>
      <c r="E7" s="162" t="s">
        <v>717</v>
      </c>
    </row>
    <row r="8" spans="1:6" x14ac:dyDescent="0.25">
      <c r="A8" s="167">
        <v>7</v>
      </c>
      <c r="B8" s="119" t="s">
        <v>92</v>
      </c>
      <c r="C8" s="160" t="s">
        <v>715</v>
      </c>
      <c r="D8" s="161" t="s">
        <v>726</v>
      </c>
      <c r="E8" s="160" t="s">
        <v>717</v>
      </c>
    </row>
    <row r="9" spans="1:6" x14ac:dyDescent="0.25">
      <c r="A9" s="167">
        <v>8</v>
      </c>
      <c r="B9" s="119" t="s">
        <v>93</v>
      </c>
      <c r="C9" s="160" t="s">
        <v>715</v>
      </c>
      <c r="D9" s="161" t="s">
        <v>725</v>
      </c>
      <c r="E9" s="160" t="s">
        <v>717</v>
      </c>
    </row>
    <row r="10" spans="1:6" x14ac:dyDescent="0.25">
      <c r="A10" s="167">
        <v>9</v>
      </c>
      <c r="B10" s="119" t="s">
        <v>94</v>
      </c>
      <c r="C10" s="160" t="s">
        <v>715</v>
      </c>
      <c r="D10" s="161" t="s">
        <v>730</v>
      </c>
      <c r="E10" s="160" t="s">
        <v>717</v>
      </c>
    </row>
    <row r="11" spans="1:6" x14ac:dyDescent="0.25">
      <c r="A11" s="167">
        <v>10</v>
      </c>
      <c r="B11" s="119" t="s">
        <v>95</v>
      </c>
      <c r="C11" s="160" t="s">
        <v>715</v>
      </c>
      <c r="D11" s="161" t="s">
        <v>731</v>
      </c>
      <c r="E11" s="160" t="s">
        <v>717</v>
      </c>
    </row>
    <row r="12" spans="1:6" x14ac:dyDescent="0.25">
      <c r="A12" s="167">
        <v>11</v>
      </c>
      <c r="B12" s="119" t="s">
        <v>96</v>
      </c>
      <c r="C12" s="160" t="s">
        <v>715</v>
      </c>
      <c r="D12" s="161" t="s">
        <v>732</v>
      </c>
      <c r="E12" s="160" t="s">
        <v>733</v>
      </c>
    </row>
    <row r="13" spans="1:6" x14ac:dyDescent="0.25">
      <c r="A13" s="167">
        <v>12</v>
      </c>
      <c r="B13" s="119" t="s">
        <v>97</v>
      </c>
      <c r="C13" s="160" t="s">
        <v>715</v>
      </c>
      <c r="D13" s="161" t="s">
        <v>734</v>
      </c>
      <c r="E13" s="160" t="s">
        <v>717</v>
      </c>
      <c r="F13" s="158"/>
    </row>
    <row r="14" spans="1:6" x14ac:dyDescent="0.25">
      <c r="A14" s="167">
        <v>13</v>
      </c>
      <c r="B14" s="119" t="s">
        <v>98</v>
      </c>
      <c r="C14" s="160" t="s">
        <v>727</v>
      </c>
      <c r="D14" s="119" t="s">
        <v>728</v>
      </c>
      <c r="E14" s="160" t="s">
        <v>729</v>
      </c>
      <c r="F14" s="171"/>
    </row>
    <row r="15" spans="1:6" x14ac:dyDescent="0.25">
      <c r="A15" s="167">
        <v>14</v>
      </c>
      <c r="B15" s="119" t="s">
        <v>99</v>
      </c>
      <c r="C15" s="160" t="s">
        <v>727</v>
      </c>
      <c r="D15" s="119" t="s">
        <v>735</v>
      </c>
      <c r="E15" s="162" t="s">
        <v>729</v>
      </c>
      <c r="F15" s="158"/>
    </row>
    <row r="16" spans="1:6" x14ac:dyDescent="0.25">
      <c r="A16" s="167">
        <v>15</v>
      </c>
      <c r="B16" s="119" t="s">
        <v>100</v>
      </c>
      <c r="C16" s="160" t="s">
        <v>748</v>
      </c>
      <c r="D16" s="119" t="s">
        <v>518</v>
      </c>
      <c r="E16" s="162" t="s">
        <v>741</v>
      </c>
    </row>
    <row r="17" spans="1:5" x14ac:dyDescent="0.25">
      <c r="A17" s="167">
        <v>16</v>
      </c>
      <c r="B17" s="119" t="s">
        <v>101</v>
      </c>
      <c r="C17" s="160" t="s">
        <v>738</v>
      </c>
      <c r="D17" s="119" t="s">
        <v>739</v>
      </c>
      <c r="E17" s="162" t="s">
        <v>717</v>
      </c>
    </row>
    <row r="18" spans="1:5" x14ac:dyDescent="0.25">
      <c r="A18" s="167">
        <v>17</v>
      </c>
      <c r="B18" s="119" t="s">
        <v>102</v>
      </c>
      <c r="C18" s="160" t="s">
        <v>748</v>
      </c>
      <c r="D18" s="119" t="s">
        <v>743</v>
      </c>
      <c r="E18" s="162" t="s">
        <v>741</v>
      </c>
    </row>
    <row r="19" spans="1:5" x14ac:dyDescent="0.25">
      <c r="A19" s="167">
        <v>18</v>
      </c>
      <c r="B19" s="119" t="s">
        <v>103</v>
      </c>
      <c r="C19" s="160" t="s">
        <v>715</v>
      </c>
      <c r="D19" s="119" t="s">
        <v>722</v>
      </c>
      <c r="E19" s="162" t="s">
        <v>717</v>
      </c>
    </row>
    <row r="20" spans="1:5" x14ac:dyDescent="0.25">
      <c r="A20" s="167">
        <v>19</v>
      </c>
      <c r="B20" s="119" t="s">
        <v>104</v>
      </c>
      <c r="C20" s="160" t="s">
        <v>748</v>
      </c>
      <c r="D20" s="119" t="s">
        <v>742</v>
      </c>
      <c r="E20" s="162" t="s">
        <v>741</v>
      </c>
    </row>
    <row r="21" spans="1:5" x14ac:dyDescent="0.25">
      <c r="A21" s="167">
        <v>20</v>
      </c>
      <c r="B21" s="119" t="s">
        <v>105</v>
      </c>
      <c r="C21" s="160" t="s">
        <v>748</v>
      </c>
      <c r="D21" s="119" t="s">
        <v>451</v>
      </c>
      <c r="E21" s="162" t="s">
        <v>741</v>
      </c>
    </row>
    <row r="22" spans="1:5" x14ac:dyDescent="0.25">
      <c r="A22" s="167">
        <v>21</v>
      </c>
      <c r="B22" s="119" t="s">
        <v>106</v>
      </c>
      <c r="C22" s="160" t="s">
        <v>748</v>
      </c>
      <c r="D22" s="119" t="s">
        <v>549</v>
      </c>
      <c r="E22" s="162" t="s">
        <v>741</v>
      </c>
    </row>
    <row r="23" spans="1:5" x14ac:dyDescent="0.25">
      <c r="A23" s="167">
        <v>22</v>
      </c>
      <c r="B23" s="119" t="s">
        <v>107</v>
      </c>
      <c r="C23" s="160" t="s">
        <v>748</v>
      </c>
      <c r="D23" s="119" t="s">
        <v>498</v>
      </c>
      <c r="E23" s="162" t="s">
        <v>741</v>
      </c>
    </row>
    <row r="24" spans="1:5" x14ac:dyDescent="0.25">
      <c r="A24" s="167">
        <v>23</v>
      </c>
      <c r="B24" s="119" t="s">
        <v>108</v>
      </c>
      <c r="C24" s="160" t="s">
        <v>748</v>
      </c>
      <c r="D24" s="119" t="s">
        <v>574</v>
      </c>
      <c r="E24" s="162" t="s">
        <v>741</v>
      </c>
    </row>
    <row r="25" spans="1:5" x14ac:dyDescent="0.25">
      <c r="A25" s="167">
        <v>24</v>
      </c>
      <c r="B25" s="119" t="s">
        <v>109</v>
      </c>
      <c r="C25" s="160" t="s">
        <v>727</v>
      </c>
      <c r="D25" s="119" t="s">
        <v>739</v>
      </c>
      <c r="E25" s="162" t="s">
        <v>741</v>
      </c>
    </row>
    <row r="26" spans="1:5" x14ac:dyDescent="0.25">
      <c r="A26" s="167">
        <v>25</v>
      </c>
      <c r="B26" s="119" t="s">
        <v>110</v>
      </c>
      <c r="C26" s="160" t="s">
        <v>736</v>
      </c>
      <c r="D26" s="119" t="s">
        <v>737</v>
      </c>
      <c r="E26" s="162" t="s">
        <v>717</v>
      </c>
    </row>
    <row r="27" spans="1:5" x14ac:dyDescent="0.25">
      <c r="A27" s="167">
        <v>26</v>
      </c>
      <c r="B27" s="119" t="s">
        <v>111</v>
      </c>
      <c r="C27" s="160"/>
      <c r="D27" s="119" t="s">
        <v>744</v>
      </c>
      <c r="E27" s="162"/>
    </row>
    <row r="28" spans="1:5" x14ac:dyDescent="0.25">
      <c r="A28" s="167">
        <v>27</v>
      </c>
      <c r="B28" s="119" t="s">
        <v>112</v>
      </c>
      <c r="C28" s="160" t="s">
        <v>727</v>
      </c>
      <c r="D28" s="119" t="s">
        <v>740</v>
      </c>
      <c r="E28" s="162" t="s">
        <v>741</v>
      </c>
    </row>
    <row r="29" spans="1:5" x14ac:dyDescent="0.25">
      <c r="A29" s="167">
        <v>28</v>
      </c>
      <c r="B29" s="119" t="s">
        <v>113</v>
      </c>
      <c r="C29" s="160" t="s">
        <v>727</v>
      </c>
      <c r="D29" s="119" t="s">
        <v>745</v>
      </c>
      <c r="E29" s="162" t="s">
        <v>741</v>
      </c>
    </row>
    <row r="30" spans="1:5" x14ac:dyDescent="0.25">
      <c r="A30" s="167">
        <v>29</v>
      </c>
      <c r="B30" s="119" t="s">
        <v>114</v>
      </c>
      <c r="C30" s="160" t="s">
        <v>727</v>
      </c>
      <c r="D30" s="119" t="s">
        <v>747</v>
      </c>
      <c r="E30" s="162" t="s">
        <v>741</v>
      </c>
    </row>
    <row r="31" spans="1:5" x14ac:dyDescent="0.25">
      <c r="A31" s="167">
        <v>30</v>
      </c>
      <c r="B31" s="119" t="s">
        <v>115</v>
      </c>
      <c r="C31" s="160" t="s">
        <v>748</v>
      </c>
      <c r="D31" s="119" t="s">
        <v>475</v>
      </c>
      <c r="E31" s="162" t="s">
        <v>741</v>
      </c>
    </row>
    <row r="32" spans="1:5" x14ac:dyDescent="0.25">
      <c r="A32" s="167">
        <v>31</v>
      </c>
      <c r="B32" s="119" t="s">
        <v>116</v>
      </c>
      <c r="C32" s="160" t="s">
        <v>748</v>
      </c>
      <c r="D32" s="119" t="s">
        <v>505</v>
      </c>
      <c r="E32" s="162" t="s">
        <v>741</v>
      </c>
    </row>
    <row r="33" spans="1:5" x14ac:dyDescent="0.25">
      <c r="A33" s="167">
        <v>32</v>
      </c>
      <c r="B33" s="119" t="s">
        <v>117</v>
      </c>
      <c r="C33" s="160" t="s">
        <v>748</v>
      </c>
      <c r="D33" s="119" t="s">
        <v>535</v>
      </c>
      <c r="E33" s="162" t="s">
        <v>741</v>
      </c>
    </row>
    <row r="34" spans="1:5" x14ac:dyDescent="0.25">
      <c r="A34" s="167">
        <v>33</v>
      </c>
      <c r="B34" s="119" t="s">
        <v>118</v>
      </c>
      <c r="C34" s="160" t="s">
        <v>748</v>
      </c>
      <c r="D34" s="119" t="s">
        <v>509</v>
      </c>
      <c r="E34" s="162" t="s">
        <v>741</v>
      </c>
    </row>
    <row r="35" spans="1:5" x14ac:dyDescent="0.25">
      <c r="A35" s="167">
        <v>34</v>
      </c>
      <c r="B35" s="119" t="s">
        <v>119</v>
      </c>
      <c r="C35" s="160" t="s">
        <v>748</v>
      </c>
      <c r="D35" s="119" t="s">
        <v>513</v>
      </c>
      <c r="E35" s="162" t="s">
        <v>741</v>
      </c>
    </row>
    <row r="36" spans="1:5" x14ac:dyDescent="0.25">
      <c r="A36" s="167">
        <v>35</v>
      </c>
      <c r="B36" s="119" t="s">
        <v>120</v>
      </c>
      <c r="C36" s="160" t="s">
        <v>748</v>
      </c>
      <c r="D36" s="119" t="s">
        <v>571</v>
      </c>
      <c r="E36" s="162" t="s">
        <v>741</v>
      </c>
    </row>
    <row r="37" spans="1:5" x14ac:dyDescent="0.25">
      <c r="A37" s="167">
        <v>36</v>
      </c>
      <c r="B37" s="119" t="s">
        <v>121</v>
      </c>
      <c r="C37" s="160" t="s">
        <v>748</v>
      </c>
      <c r="D37" s="119" t="s">
        <v>489</v>
      </c>
      <c r="E37" s="162" t="s">
        <v>741</v>
      </c>
    </row>
    <row r="38" spans="1:5" x14ac:dyDescent="0.25">
      <c r="A38" s="167">
        <v>37</v>
      </c>
      <c r="B38" s="119" t="s">
        <v>122</v>
      </c>
      <c r="C38" s="157" t="s">
        <v>727</v>
      </c>
      <c r="D38" s="119" t="s">
        <v>780</v>
      </c>
      <c r="E38" s="162" t="s">
        <v>741</v>
      </c>
    </row>
    <row r="39" spans="1:5" x14ac:dyDescent="0.25">
      <c r="A39" s="167">
        <v>38</v>
      </c>
      <c r="B39" s="119" t="s">
        <v>123</v>
      </c>
      <c r="C39" s="160" t="s">
        <v>748</v>
      </c>
      <c r="D39" s="119" t="s">
        <v>750</v>
      </c>
      <c r="E39" s="162" t="s">
        <v>741</v>
      </c>
    </row>
    <row r="40" spans="1:5" x14ac:dyDescent="0.25">
      <c r="A40" s="167">
        <v>39</v>
      </c>
      <c r="B40" s="119" t="s">
        <v>124</v>
      </c>
      <c r="C40" s="160" t="s">
        <v>748</v>
      </c>
      <c r="D40" s="119" t="s">
        <v>522</v>
      </c>
      <c r="E40" s="162" t="s">
        <v>741</v>
      </c>
    </row>
    <row r="41" spans="1:5" x14ac:dyDescent="0.25">
      <c r="A41" s="167">
        <v>40</v>
      </c>
      <c r="B41" s="119" t="s">
        <v>125</v>
      </c>
      <c r="C41" s="160" t="s">
        <v>748</v>
      </c>
      <c r="D41" s="119" t="s">
        <v>526</v>
      </c>
      <c r="E41" s="162" t="s">
        <v>741</v>
      </c>
    </row>
    <row r="42" spans="1:5" x14ac:dyDescent="0.25">
      <c r="A42" s="167">
        <v>41</v>
      </c>
      <c r="B42" s="119" t="s">
        <v>126</v>
      </c>
      <c r="C42" s="160" t="s">
        <v>748</v>
      </c>
      <c r="D42" s="119" t="s">
        <v>529</v>
      </c>
      <c r="E42" s="162" t="s">
        <v>741</v>
      </c>
    </row>
    <row r="43" spans="1:5" x14ac:dyDescent="0.25">
      <c r="A43" s="167">
        <v>42</v>
      </c>
      <c r="B43" s="119" t="s">
        <v>289</v>
      </c>
      <c r="C43" s="157" t="s">
        <v>727</v>
      </c>
      <c r="D43" s="119" t="s">
        <v>746</v>
      </c>
      <c r="E43" s="162" t="s">
        <v>741</v>
      </c>
    </row>
    <row r="44" spans="1:5" x14ac:dyDescent="0.25">
      <c r="A44" s="167">
        <v>43</v>
      </c>
      <c r="B44" s="119" t="s">
        <v>127</v>
      </c>
      <c r="C44" s="157" t="s">
        <v>748</v>
      </c>
      <c r="D44" s="119" t="s">
        <v>577</v>
      </c>
      <c r="E44" s="162" t="s">
        <v>741</v>
      </c>
    </row>
    <row r="45" spans="1:5" x14ac:dyDescent="0.25">
      <c r="A45" s="167">
        <v>44</v>
      </c>
      <c r="B45" s="119" t="s">
        <v>128</v>
      </c>
      <c r="C45" s="157" t="s">
        <v>727</v>
      </c>
      <c r="D45" s="119" t="s">
        <v>571</v>
      </c>
      <c r="E45" s="162" t="s">
        <v>741</v>
      </c>
    </row>
    <row r="46" spans="1:5" x14ac:dyDescent="0.25">
      <c r="A46" s="167">
        <v>45</v>
      </c>
      <c r="B46" s="119" t="s">
        <v>129</v>
      </c>
      <c r="C46" s="157" t="s">
        <v>748</v>
      </c>
      <c r="D46" s="119" t="s">
        <v>129</v>
      </c>
      <c r="E46" s="162" t="s">
        <v>741</v>
      </c>
    </row>
    <row r="47" spans="1:5" x14ac:dyDescent="0.25">
      <c r="A47" s="167">
        <v>46</v>
      </c>
      <c r="B47" s="119" t="s">
        <v>130</v>
      </c>
      <c r="C47" s="157" t="s">
        <v>748</v>
      </c>
      <c r="D47" s="119" t="s">
        <v>446</v>
      </c>
      <c r="E47" s="162" t="s">
        <v>741</v>
      </c>
    </row>
    <row r="48" spans="1:5" x14ac:dyDescent="0.25">
      <c r="A48" s="167">
        <v>47</v>
      </c>
      <c r="B48" s="119" t="s">
        <v>131</v>
      </c>
      <c r="C48" s="157" t="s">
        <v>748</v>
      </c>
      <c r="D48" s="119" t="s">
        <v>532</v>
      </c>
      <c r="E48" s="162" t="s">
        <v>741</v>
      </c>
    </row>
    <row r="49" spans="1:5" x14ac:dyDescent="0.25">
      <c r="A49" s="167">
        <v>48</v>
      </c>
      <c r="B49" s="119" t="s">
        <v>132</v>
      </c>
      <c r="C49" s="157" t="s">
        <v>727</v>
      </c>
      <c r="D49" s="119" t="s">
        <v>781</v>
      </c>
      <c r="E49" s="162" t="s">
        <v>741</v>
      </c>
    </row>
    <row r="50" spans="1:5" x14ac:dyDescent="0.25">
      <c r="A50" s="167">
        <v>49</v>
      </c>
      <c r="B50" s="119" t="s">
        <v>290</v>
      </c>
      <c r="C50" s="157" t="s">
        <v>727</v>
      </c>
      <c r="D50" s="119" t="s">
        <v>782</v>
      </c>
      <c r="E50" s="162" t="s">
        <v>741</v>
      </c>
    </row>
    <row r="51" spans="1:5" x14ac:dyDescent="0.25">
      <c r="A51" s="167">
        <v>50</v>
      </c>
      <c r="B51" s="119" t="s">
        <v>133</v>
      </c>
      <c r="C51" s="157" t="s">
        <v>748</v>
      </c>
      <c r="D51" s="119" t="s">
        <v>463</v>
      </c>
      <c r="E51" s="162" t="s">
        <v>741</v>
      </c>
    </row>
    <row r="52" spans="1:5" x14ac:dyDescent="0.25">
      <c r="A52" s="167">
        <v>51</v>
      </c>
      <c r="B52" s="119" t="s">
        <v>134</v>
      </c>
      <c r="C52" s="157" t="s">
        <v>748</v>
      </c>
      <c r="D52" s="119" t="s">
        <v>542</v>
      </c>
      <c r="E52" s="162" t="s">
        <v>741</v>
      </c>
    </row>
    <row r="53" spans="1:5" x14ac:dyDescent="0.25">
      <c r="A53" s="167">
        <v>52</v>
      </c>
      <c r="B53" s="119" t="s">
        <v>135</v>
      </c>
      <c r="C53" s="157" t="s">
        <v>748</v>
      </c>
      <c r="D53" s="119" t="s">
        <v>556</v>
      </c>
      <c r="E53" s="162" t="s">
        <v>741</v>
      </c>
    </row>
    <row r="54" spans="1:5" x14ac:dyDescent="0.25">
      <c r="A54" s="167">
        <v>53</v>
      </c>
      <c r="B54" s="119" t="s">
        <v>136</v>
      </c>
      <c r="C54" s="157" t="s">
        <v>748</v>
      </c>
      <c r="D54" s="119" t="s">
        <v>751</v>
      </c>
      <c r="E54" s="162" t="s">
        <v>741</v>
      </c>
    </row>
    <row r="55" spans="1:5" x14ac:dyDescent="0.25">
      <c r="A55" s="167">
        <v>54</v>
      </c>
      <c r="B55" s="119" t="s">
        <v>137</v>
      </c>
      <c r="C55" s="157" t="s">
        <v>748</v>
      </c>
      <c r="D55" s="119" t="s">
        <v>459</v>
      </c>
      <c r="E55" s="162" t="s">
        <v>741</v>
      </c>
    </row>
    <row r="56" spans="1:5" x14ac:dyDescent="0.25">
      <c r="A56" s="167">
        <v>55</v>
      </c>
      <c r="B56" s="119" t="s">
        <v>138</v>
      </c>
      <c r="C56" s="157" t="s">
        <v>748</v>
      </c>
      <c r="D56" s="119" t="s">
        <v>477</v>
      </c>
      <c r="E56" s="162" t="s">
        <v>741</v>
      </c>
    </row>
    <row r="57" spans="1:5" x14ac:dyDescent="0.25">
      <c r="A57" s="167">
        <v>56</v>
      </c>
      <c r="B57" s="119" t="s">
        <v>139</v>
      </c>
      <c r="C57" s="157" t="s">
        <v>748</v>
      </c>
      <c r="D57" s="119" t="s">
        <v>752</v>
      </c>
      <c r="E57" s="162" t="s">
        <v>741</v>
      </c>
    </row>
    <row r="58" spans="1:5" x14ac:dyDescent="0.25">
      <c r="A58" s="167">
        <v>57</v>
      </c>
      <c r="B58" s="119" t="s">
        <v>0</v>
      </c>
      <c r="C58" s="157" t="s">
        <v>727</v>
      </c>
      <c r="D58" s="119" t="s">
        <v>783</v>
      </c>
      <c r="E58" s="162" t="s">
        <v>741</v>
      </c>
    </row>
    <row r="59" spans="1:5" x14ac:dyDescent="0.25">
      <c r="A59" s="167">
        <v>58</v>
      </c>
      <c r="B59" s="119" t="s">
        <v>140</v>
      </c>
      <c r="C59" s="157" t="s">
        <v>748</v>
      </c>
      <c r="D59" s="119" t="s">
        <v>492</v>
      </c>
      <c r="E59" s="162" t="s">
        <v>741</v>
      </c>
    </row>
    <row r="60" spans="1:5" x14ac:dyDescent="0.25">
      <c r="A60" s="167">
        <v>59</v>
      </c>
      <c r="B60" s="119" t="s">
        <v>141</v>
      </c>
      <c r="C60" s="157" t="s">
        <v>748</v>
      </c>
      <c r="D60" s="119" t="s">
        <v>567</v>
      </c>
      <c r="E60" s="162" t="s">
        <v>741</v>
      </c>
    </row>
    <row r="61" spans="1:5" x14ac:dyDescent="0.25">
      <c r="A61" s="167">
        <v>60</v>
      </c>
      <c r="B61" s="119" t="s">
        <v>1</v>
      </c>
      <c r="C61" s="157" t="s">
        <v>748</v>
      </c>
      <c r="D61" s="119" t="s">
        <v>536</v>
      </c>
      <c r="E61" s="162" t="s">
        <v>741</v>
      </c>
    </row>
    <row r="62" spans="1:5" x14ac:dyDescent="0.25">
      <c r="A62" s="167">
        <v>61</v>
      </c>
      <c r="B62" s="119" t="s">
        <v>2</v>
      </c>
      <c r="C62" s="157" t="s">
        <v>748</v>
      </c>
      <c r="D62" s="119" t="s">
        <v>753</v>
      </c>
      <c r="E62" s="162" t="s">
        <v>741</v>
      </c>
    </row>
    <row r="63" spans="1:5" x14ac:dyDescent="0.25">
      <c r="A63" s="167">
        <v>62</v>
      </c>
      <c r="B63" s="119" t="s">
        <v>3</v>
      </c>
      <c r="C63" s="157" t="s">
        <v>748</v>
      </c>
      <c r="D63" s="119" t="s">
        <v>551</v>
      </c>
      <c r="E63" s="162" t="s">
        <v>741</v>
      </c>
    </row>
    <row r="64" spans="1:5" x14ac:dyDescent="0.25">
      <c r="A64" s="167">
        <v>63</v>
      </c>
      <c r="B64" s="119" t="s">
        <v>4</v>
      </c>
      <c r="C64" s="157" t="s">
        <v>727</v>
      </c>
      <c r="D64" s="119" t="s">
        <v>785</v>
      </c>
      <c r="E64" s="162" t="s">
        <v>741</v>
      </c>
    </row>
    <row r="65" spans="1:5" x14ac:dyDescent="0.25">
      <c r="A65" s="167">
        <v>64</v>
      </c>
      <c r="B65" s="119" t="s">
        <v>291</v>
      </c>
      <c r="C65" s="157" t="s">
        <v>727</v>
      </c>
      <c r="D65" s="119" t="s">
        <v>784</v>
      </c>
      <c r="E65" s="162" t="s">
        <v>741</v>
      </c>
    </row>
    <row r="66" spans="1:5" x14ac:dyDescent="0.25">
      <c r="A66" s="167">
        <v>65</v>
      </c>
      <c r="B66" s="119" t="s">
        <v>143</v>
      </c>
      <c r="C66" s="157" t="s">
        <v>748</v>
      </c>
      <c r="D66" s="119" t="s">
        <v>754</v>
      </c>
      <c r="E66" s="162" t="s">
        <v>741</v>
      </c>
    </row>
    <row r="67" spans="1:5" x14ac:dyDescent="0.25">
      <c r="A67" s="167">
        <v>66</v>
      </c>
      <c r="B67" s="119" t="s">
        <v>144</v>
      </c>
      <c r="C67" s="157" t="s">
        <v>727</v>
      </c>
      <c r="D67" s="119" t="s">
        <v>786</v>
      </c>
      <c r="E67" s="162" t="s">
        <v>741</v>
      </c>
    </row>
    <row r="68" spans="1:5" x14ac:dyDescent="0.25">
      <c r="A68" s="167">
        <v>67</v>
      </c>
      <c r="B68" s="119" t="s">
        <v>145</v>
      </c>
      <c r="C68" s="157" t="s">
        <v>748</v>
      </c>
      <c r="D68" s="119" t="s">
        <v>773</v>
      </c>
      <c r="E68" s="162" t="s">
        <v>741</v>
      </c>
    </row>
    <row r="69" spans="1:5" x14ac:dyDescent="0.25">
      <c r="A69" s="167">
        <v>68</v>
      </c>
      <c r="B69" s="119" t="s">
        <v>146</v>
      </c>
      <c r="C69" s="157" t="s">
        <v>727</v>
      </c>
      <c r="D69" s="119" t="s">
        <v>787</v>
      </c>
      <c r="E69" s="162" t="s">
        <v>741</v>
      </c>
    </row>
    <row r="70" spans="1:5" x14ac:dyDescent="0.25">
      <c r="A70" s="167">
        <v>69</v>
      </c>
      <c r="B70" s="119" t="s">
        <v>147</v>
      </c>
      <c r="C70" s="157" t="s">
        <v>748</v>
      </c>
      <c r="D70" s="119" t="s">
        <v>553</v>
      </c>
      <c r="E70" s="162" t="s">
        <v>741</v>
      </c>
    </row>
    <row r="71" spans="1:5" x14ac:dyDescent="0.25">
      <c r="A71" s="167">
        <v>70</v>
      </c>
      <c r="B71" s="119" t="s">
        <v>148</v>
      </c>
      <c r="C71" s="157" t="s">
        <v>748</v>
      </c>
      <c r="D71" s="119" t="s">
        <v>755</v>
      </c>
      <c r="E71" s="162" t="s">
        <v>741</v>
      </c>
    </row>
    <row r="72" spans="1:5" x14ac:dyDescent="0.25">
      <c r="A72" s="167">
        <v>71</v>
      </c>
      <c r="B72" s="119" t="s">
        <v>149</v>
      </c>
      <c r="C72" s="157" t="s">
        <v>748</v>
      </c>
      <c r="D72" s="119" t="s">
        <v>562</v>
      </c>
      <c r="E72" s="162" t="s">
        <v>741</v>
      </c>
    </row>
    <row r="73" spans="1:5" x14ac:dyDescent="0.25">
      <c r="A73" s="167">
        <v>72</v>
      </c>
      <c r="B73" s="119" t="s">
        <v>150</v>
      </c>
      <c r="C73" s="157" t="s">
        <v>748</v>
      </c>
      <c r="D73" s="119" t="s">
        <v>453</v>
      </c>
      <c r="E73" s="162" t="s">
        <v>741</v>
      </c>
    </row>
    <row r="74" spans="1:5" x14ac:dyDescent="0.25">
      <c r="A74" s="167">
        <v>73</v>
      </c>
      <c r="B74" s="119" t="s">
        <v>151</v>
      </c>
      <c r="C74" s="157" t="s">
        <v>748</v>
      </c>
      <c r="D74" s="119" t="s">
        <v>565</v>
      </c>
      <c r="E74" s="162" t="s">
        <v>741</v>
      </c>
    </row>
    <row r="75" spans="1:5" x14ac:dyDescent="0.25">
      <c r="A75" s="167">
        <v>74</v>
      </c>
      <c r="B75" s="119" t="s">
        <v>152</v>
      </c>
      <c r="C75" s="157" t="s">
        <v>748</v>
      </c>
      <c r="D75" s="119" t="s">
        <v>467</v>
      </c>
      <c r="E75" s="162" t="s">
        <v>741</v>
      </c>
    </row>
    <row r="76" spans="1:5" x14ac:dyDescent="0.25">
      <c r="A76" s="167">
        <v>75</v>
      </c>
      <c r="B76" s="119" t="s">
        <v>292</v>
      </c>
      <c r="C76" s="157" t="s">
        <v>748</v>
      </c>
      <c r="D76" s="119" t="s">
        <v>558</v>
      </c>
      <c r="E76" s="162" t="s">
        <v>741</v>
      </c>
    </row>
    <row r="77" spans="1:5" x14ac:dyDescent="0.25">
      <c r="A77" s="167">
        <v>76</v>
      </c>
      <c r="B77" s="119" t="s">
        <v>293</v>
      </c>
      <c r="C77" s="157" t="s">
        <v>748</v>
      </c>
      <c r="D77" s="119" t="s">
        <v>558</v>
      </c>
      <c r="E77" s="162" t="s">
        <v>741</v>
      </c>
    </row>
    <row r="78" spans="1:5" x14ac:dyDescent="0.25">
      <c r="A78" s="167">
        <v>77</v>
      </c>
      <c r="B78" s="119" t="s">
        <v>235</v>
      </c>
      <c r="C78" s="157" t="s">
        <v>748</v>
      </c>
      <c r="D78" s="119" t="s">
        <v>494</v>
      </c>
      <c r="E78" s="162" t="s">
        <v>741</v>
      </c>
    </row>
    <row r="79" spans="1:5" x14ac:dyDescent="0.25">
      <c r="A79" s="13">
        <v>78</v>
      </c>
      <c r="B79" s="119" t="s">
        <v>236</v>
      </c>
      <c r="C79" s="157" t="s">
        <v>727</v>
      </c>
      <c r="D79" s="119" t="s">
        <v>788</v>
      </c>
      <c r="E79" s="162" t="s">
        <v>741</v>
      </c>
    </row>
    <row r="80" spans="1:5" x14ac:dyDescent="0.25">
      <c r="A80" s="13">
        <v>79</v>
      </c>
      <c r="B80" s="119" t="s">
        <v>237</v>
      </c>
      <c r="C80" s="157" t="s">
        <v>748</v>
      </c>
      <c r="D80" s="119" t="s">
        <v>479</v>
      </c>
      <c r="E80" s="162" t="s">
        <v>741</v>
      </c>
    </row>
    <row r="81" spans="1:5" x14ac:dyDescent="0.25">
      <c r="A81" s="13">
        <v>80</v>
      </c>
      <c r="B81" s="119" t="s">
        <v>240</v>
      </c>
      <c r="C81" s="157" t="s">
        <v>748</v>
      </c>
      <c r="D81" s="119" t="s">
        <v>756</v>
      </c>
      <c r="E81" s="162" t="s">
        <v>741</v>
      </c>
    </row>
    <row r="82" spans="1:5" x14ac:dyDescent="0.25">
      <c r="A82" s="13">
        <v>81</v>
      </c>
      <c r="B82" s="119" t="s">
        <v>239</v>
      </c>
      <c r="C82" s="157" t="s">
        <v>748</v>
      </c>
      <c r="D82" s="119" t="s">
        <v>456</v>
      </c>
      <c r="E82" s="162" t="s">
        <v>741</v>
      </c>
    </row>
    <row r="83" spans="1:5" x14ac:dyDescent="0.25">
      <c r="A83" s="167">
        <v>82</v>
      </c>
      <c r="B83" s="119" t="s">
        <v>294</v>
      </c>
      <c r="C83" s="157" t="s">
        <v>748</v>
      </c>
      <c r="D83" s="119" t="s">
        <v>757</v>
      </c>
      <c r="E83" s="162" t="s">
        <v>741</v>
      </c>
    </row>
    <row r="84" spans="1:5" x14ac:dyDescent="0.25">
      <c r="A84" s="13">
        <v>83</v>
      </c>
      <c r="B84" s="119" t="s">
        <v>295</v>
      </c>
      <c r="C84" s="157" t="s">
        <v>748</v>
      </c>
      <c r="D84" s="119" t="s">
        <v>774</v>
      </c>
      <c r="E84" s="162" t="s">
        <v>741</v>
      </c>
    </row>
    <row r="85" spans="1:5" x14ac:dyDescent="0.25">
      <c r="A85" s="13">
        <v>84</v>
      </c>
      <c r="B85" s="119" t="s">
        <v>296</v>
      </c>
      <c r="C85" s="157" t="s">
        <v>748</v>
      </c>
      <c r="D85" s="119" t="s">
        <v>545</v>
      </c>
      <c r="E85" s="162" t="s">
        <v>741</v>
      </c>
    </row>
    <row r="86" spans="1:5" x14ac:dyDescent="0.25">
      <c r="A86" s="13">
        <v>85</v>
      </c>
      <c r="B86" s="119" t="s">
        <v>297</v>
      </c>
      <c r="C86" s="157" t="s">
        <v>748</v>
      </c>
      <c r="D86" s="119" t="s">
        <v>758</v>
      </c>
      <c r="E86" s="162" t="s">
        <v>741</v>
      </c>
    </row>
    <row r="87" spans="1:5" x14ac:dyDescent="0.25">
      <c r="A87" s="13">
        <v>86</v>
      </c>
      <c r="B87" s="119" t="s">
        <v>298</v>
      </c>
      <c r="C87" s="157" t="s">
        <v>748</v>
      </c>
      <c r="D87" s="119" t="s">
        <v>673</v>
      </c>
      <c r="E87" s="162" t="s">
        <v>741</v>
      </c>
    </row>
    <row r="88" spans="1:5" x14ac:dyDescent="0.25">
      <c r="A88" s="167">
        <v>87</v>
      </c>
      <c r="B88" s="119" t="s">
        <v>299</v>
      </c>
      <c r="C88" s="157" t="s">
        <v>748</v>
      </c>
      <c r="D88" s="119" t="s">
        <v>673</v>
      </c>
      <c r="E88" s="162" t="s">
        <v>741</v>
      </c>
    </row>
    <row r="89" spans="1:5" x14ac:dyDescent="0.25">
      <c r="A89" s="13">
        <v>88</v>
      </c>
      <c r="B89" s="119" t="s">
        <v>300</v>
      </c>
      <c r="C89" s="157" t="s">
        <v>748</v>
      </c>
      <c r="D89" s="119" t="s">
        <v>775</v>
      </c>
      <c r="E89" s="162" t="s">
        <v>741</v>
      </c>
    </row>
    <row r="90" spans="1:5" x14ac:dyDescent="0.25">
      <c r="A90" s="13">
        <v>89</v>
      </c>
      <c r="B90" s="119" t="s">
        <v>413</v>
      </c>
      <c r="C90" s="157" t="s">
        <v>748</v>
      </c>
      <c r="D90" s="119" t="s">
        <v>779</v>
      </c>
      <c r="E90" s="162" t="s">
        <v>741</v>
      </c>
    </row>
    <row r="91" spans="1:5" x14ac:dyDescent="0.25">
      <c r="A91" s="13">
        <v>90</v>
      </c>
      <c r="B91" s="119" t="s">
        <v>428</v>
      </c>
      <c r="C91" s="157" t="s">
        <v>748</v>
      </c>
      <c r="D91" s="119" t="s">
        <v>759</v>
      </c>
      <c r="E91" s="162" t="s">
        <v>741</v>
      </c>
    </row>
    <row r="92" spans="1:5" x14ac:dyDescent="0.25">
      <c r="A92" s="167">
        <v>91</v>
      </c>
      <c r="B92" s="119" t="s">
        <v>414</v>
      </c>
      <c r="C92" s="157" t="s">
        <v>748</v>
      </c>
      <c r="D92" s="119" t="s">
        <v>760</v>
      </c>
      <c r="E92" s="162" t="s">
        <v>741</v>
      </c>
    </row>
    <row r="93" spans="1:5" x14ac:dyDescent="0.25">
      <c r="A93" s="13">
        <v>92</v>
      </c>
      <c r="B93" s="119" t="s">
        <v>415</v>
      </c>
      <c r="C93" s="157" t="s">
        <v>748</v>
      </c>
      <c r="D93" s="119" t="s">
        <v>761</v>
      </c>
      <c r="E93" s="162" t="s">
        <v>741</v>
      </c>
    </row>
    <row r="94" spans="1:5" x14ac:dyDescent="0.25">
      <c r="A94" s="13">
        <v>93</v>
      </c>
      <c r="B94" s="119" t="s">
        <v>420</v>
      </c>
      <c r="C94" s="157" t="s">
        <v>727</v>
      </c>
      <c r="D94" s="119" t="s">
        <v>789</v>
      </c>
      <c r="E94" s="162" t="s">
        <v>741</v>
      </c>
    </row>
    <row r="95" spans="1:5" x14ac:dyDescent="0.25">
      <c r="A95" s="13">
        <v>94</v>
      </c>
      <c r="B95" s="119" t="s">
        <v>422</v>
      </c>
      <c r="C95" s="157" t="s">
        <v>748</v>
      </c>
      <c r="D95" s="119" t="s">
        <v>762</v>
      </c>
      <c r="E95" s="162" t="s">
        <v>741</v>
      </c>
    </row>
    <row r="96" spans="1:5" x14ac:dyDescent="0.25">
      <c r="A96" s="167">
        <v>95</v>
      </c>
      <c r="B96" s="119" t="s">
        <v>424</v>
      </c>
      <c r="C96" s="157" t="s">
        <v>748</v>
      </c>
      <c r="D96" s="119" t="s">
        <v>763</v>
      </c>
      <c r="E96" s="162" t="s">
        <v>741</v>
      </c>
    </row>
    <row r="97" spans="1:5" x14ac:dyDescent="0.25">
      <c r="A97" s="13">
        <v>96</v>
      </c>
      <c r="B97" s="119" t="s">
        <v>430</v>
      </c>
      <c r="C97" s="157" t="s">
        <v>748</v>
      </c>
      <c r="D97" s="119" t="s">
        <v>764</v>
      </c>
      <c r="E97" s="162" t="s">
        <v>741</v>
      </c>
    </row>
    <row r="98" spans="1:5" x14ac:dyDescent="0.25">
      <c r="A98" s="13">
        <v>97</v>
      </c>
      <c r="B98" s="119" t="s">
        <v>431</v>
      </c>
      <c r="C98" s="157" t="s">
        <v>748</v>
      </c>
      <c r="D98" s="119" t="s">
        <v>765</v>
      </c>
      <c r="E98" s="162" t="s">
        <v>741</v>
      </c>
    </row>
    <row r="99" spans="1:5" x14ac:dyDescent="0.25">
      <c r="A99" s="167">
        <v>98</v>
      </c>
      <c r="B99" s="119" t="s">
        <v>437</v>
      </c>
      <c r="C99" s="157" t="s">
        <v>738</v>
      </c>
      <c r="D99" s="119"/>
      <c r="E99" s="168"/>
    </row>
    <row r="100" spans="1:5" x14ac:dyDescent="0.25">
      <c r="A100" s="167">
        <v>99</v>
      </c>
      <c r="B100" s="119" t="s">
        <v>439</v>
      </c>
      <c r="C100" s="157" t="s">
        <v>727</v>
      </c>
      <c r="D100" s="119" t="s">
        <v>791</v>
      </c>
      <c r="E100" s="162" t="s">
        <v>741</v>
      </c>
    </row>
    <row r="101" spans="1:5" x14ac:dyDescent="0.25">
      <c r="A101" s="167">
        <v>100</v>
      </c>
      <c r="B101" s="119" t="s">
        <v>587</v>
      </c>
      <c r="C101" s="157" t="s">
        <v>748</v>
      </c>
      <c r="D101" s="119" t="s">
        <v>766</v>
      </c>
      <c r="E101" s="162" t="s">
        <v>741</v>
      </c>
    </row>
    <row r="102" spans="1:5" x14ac:dyDescent="0.25">
      <c r="A102" s="167">
        <v>101</v>
      </c>
      <c r="B102" s="119" t="s">
        <v>588</v>
      </c>
      <c r="C102" s="157" t="s">
        <v>748</v>
      </c>
      <c r="D102" s="119" t="s">
        <v>767</v>
      </c>
      <c r="E102" s="162" t="s">
        <v>741</v>
      </c>
    </row>
    <row r="103" spans="1:5" x14ac:dyDescent="0.25">
      <c r="A103" s="13">
        <v>102</v>
      </c>
      <c r="B103" s="119" t="s">
        <v>589</v>
      </c>
      <c r="C103" s="157" t="s">
        <v>748</v>
      </c>
      <c r="D103" s="119" t="s">
        <v>768</v>
      </c>
      <c r="E103" s="162" t="s">
        <v>741</v>
      </c>
    </row>
    <row r="104" spans="1:5" x14ac:dyDescent="0.25">
      <c r="A104" s="13">
        <v>103</v>
      </c>
      <c r="B104" s="119" t="s">
        <v>590</v>
      </c>
      <c r="C104" s="157" t="s">
        <v>727</v>
      </c>
      <c r="D104" s="119" t="s">
        <v>790</v>
      </c>
      <c r="E104" s="162" t="s">
        <v>741</v>
      </c>
    </row>
    <row r="105" spans="1:5" x14ac:dyDescent="0.25">
      <c r="A105" s="13">
        <v>104</v>
      </c>
      <c r="B105" s="119" t="s">
        <v>591</v>
      </c>
      <c r="C105" s="157" t="s">
        <v>748</v>
      </c>
      <c r="D105" s="119" t="s">
        <v>769</v>
      </c>
      <c r="E105" s="162" t="s">
        <v>741</v>
      </c>
    </row>
    <row r="106" spans="1:5" x14ac:dyDescent="0.25">
      <c r="A106" s="13">
        <v>105</v>
      </c>
      <c r="B106" s="119" t="s">
        <v>689</v>
      </c>
      <c r="C106" s="157" t="s">
        <v>748</v>
      </c>
      <c r="D106" s="119" t="s">
        <v>770</v>
      </c>
      <c r="E106" s="162" t="s">
        <v>741</v>
      </c>
    </row>
    <row r="107" spans="1:5" x14ac:dyDescent="0.25">
      <c r="A107" s="13">
        <v>106</v>
      </c>
      <c r="B107" s="119" t="s">
        <v>690</v>
      </c>
      <c r="C107" s="157" t="s">
        <v>748</v>
      </c>
      <c r="D107" s="119" t="s">
        <v>771</v>
      </c>
      <c r="E107" s="162" t="s">
        <v>741</v>
      </c>
    </row>
    <row r="108" spans="1:5" x14ac:dyDescent="0.25">
      <c r="A108" s="13">
        <v>107</v>
      </c>
      <c r="B108" s="119" t="s">
        <v>691</v>
      </c>
      <c r="C108" s="157" t="s">
        <v>748</v>
      </c>
      <c r="D108" s="119" t="s">
        <v>778</v>
      </c>
      <c r="E108" s="162" t="s">
        <v>741</v>
      </c>
    </row>
    <row r="109" spans="1:5" x14ac:dyDescent="0.25">
      <c r="A109" s="13">
        <v>108</v>
      </c>
      <c r="B109" s="119" t="s">
        <v>692</v>
      </c>
      <c r="C109" s="157" t="s">
        <v>748</v>
      </c>
      <c r="D109" s="119" t="s">
        <v>772</v>
      </c>
      <c r="E109" s="162" t="s">
        <v>741</v>
      </c>
    </row>
    <row r="110" spans="1:5" x14ac:dyDescent="0.25">
      <c r="A110" s="13">
        <v>109</v>
      </c>
      <c r="B110" s="119" t="s">
        <v>693</v>
      </c>
      <c r="C110" s="157" t="s">
        <v>748</v>
      </c>
      <c r="D110" s="119" t="s">
        <v>777</v>
      </c>
      <c r="E110" s="162" t="s">
        <v>741</v>
      </c>
    </row>
    <row r="111" spans="1:5" x14ac:dyDescent="0.25">
      <c r="A111" s="13">
        <v>110</v>
      </c>
      <c r="B111" s="119" t="s">
        <v>695</v>
      </c>
      <c r="C111" s="157" t="s">
        <v>748</v>
      </c>
      <c r="D111" s="119" t="s">
        <v>776</v>
      </c>
      <c r="E111" s="162" t="s">
        <v>741</v>
      </c>
    </row>
    <row r="112" spans="1:5" x14ac:dyDescent="0.25">
      <c r="A112" s="13">
        <v>111</v>
      </c>
      <c r="B112" s="119" t="s">
        <v>696</v>
      </c>
      <c r="C112" s="157"/>
      <c r="D112" s="119"/>
      <c r="E112" s="168"/>
    </row>
    <row r="113" spans="1:5" x14ac:dyDescent="0.25">
      <c r="A113" s="13">
        <v>112</v>
      </c>
      <c r="B113" s="119" t="s">
        <v>700</v>
      </c>
      <c r="C113" s="157"/>
      <c r="D113" s="119"/>
      <c r="E113" s="168"/>
    </row>
    <row r="114" spans="1:5" x14ac:dyDescent="0.25">
      <c r="A114" s="13">
        <v>113</v>
      </c>
      <c r="B114" s="119" t="s">
        <v>701</v>
      </c>
      <c r="C114" s="157"/>
      <c r="D114" s="119"/>
      <c r="E114" s="168"/>
    </row>
    <row r="115" spans="1:5" x14ac:dyDescent="0.25">
      <c r="A115" s="13">
        <v>114</v>
      </c>
      <c r="B115" s="119" t="s">
        <v>702</v>
      </c>
      <c r="C115" s="157" t="s">
        <v>795</v>
      </c>
      <c r="D115" s="119" t="s">
        <v>794</v>
      </c>
      <c r="E115" s="168" t="s">
        <v>796</v>
      </c>
    </row>
    <row r="116" spans="1:5" x14ac:dyDescent="0.25">
      <c r="A116" s="13">
        <v>115</v>
      </c>
      <c r="B116" s="119" t="s">
        <v>705</v>
      </c>
      <c r="C116" s="157" t="s">
        <v>727</v>
      </c>
      <c r="D116" s="119"/>
      <c r="E116" s="168" t="s">
        <v>741</v>
      </c>
    </row>
    <row r="117" spans="1:5" x14ac:dyDescent="0.25">
      <c r="A117" s="13">
        <v>116</v>
      </c>
      <c r="B117" s="119" t="s">
        <v>706</v>
      </c>
      <c r="C117" s="157" t="s">
        <v>727</v>
      </c>
      <c r="D117" s="119"/>
      <c r="E117" s="162" t="s">
        <v>741</v>
      </c>
    </row>
    <row r="118" spans="1:5" x14ac:dyDescent="0.25">
      <c r="A118" s="13">
        <v>117</v>
      </c>
      <c r="B118" s="119" t="s">
        <v>703</v>
      </c>
      <c r="C118" s="157" t="s">
        <v>727</v>
      </c>
      <c r="D118" s="119"/>
      <c r="E118" s="162" t="s">
        <v>741</v>
      </c>
    </row>
    <row r="119" spans="1:5" x14ac:dyDescent="0.25">
      <c r="A119" s="13">
        <v>118</v>
      </c>
      <c r="B119" s="119" t="s">
        <v>704</v>
      </c>
      <c r="C119" s="157" t="s">
        <v>727</v>
      </c>
      <c r="D119" s="157"/>
      <c r="E119" s="162" t="s">
        <v>741</v>
      </c>
    </row>
    <row r="120" spans="1:5" x14ac:dyDescent="0.25">
      <c r="A120" s="13">
        <v>119</v>
      </c>
      <c r="B120" s="119" t="s">
        <v>709</v>
      </c>
      <c r="C120" s="157" t="s">
        <v>795</v>
      </c>
      <c r="D120" s="157" t="s">
        <v>969</v>
      </c>
      <c r="E120" s="168" t="s">
        <v>968</v>
      </c>
    </row>
    <row r="121" spans="1:5" x14ac:dyDescent="0.25">
      <c r="A121" s="13">
        <v>120</v>
      </c>
      <c r="B121" s="119" t="s">
        <v>710</v>
      </c>
      <c r="C121" s="157"/>
      <c r="D121" s="157"/>
      <c r="E121" s="168"/>
    </row>
    <row r="122" spans="1:5" x14ac:dyDescent="0.25">
      <c r="A122" s="169">
        <v>121</v>
      </c>
      <c r="B122" s="119" t="s">
        <v>711</v>
      </c>
      <c r="C122" s="170"/>
      <c r="D122" s="170"/>
      <c r="E122" s="159"/>
    </row>
    <row r="123" spans="1:5" x14ac:dyDescent="0.25">
      <c r="A123" s="107">
        <v>122</v>
      </c>
      <c r="B123" s="119" t="s">
        <v>792</v>
      </c>
      <c r="C123" s="157"/>
      <c r="D123" s="157"/>
      <c r="E123" s="168"/>
    </row>
    <row r="124" spans="1:5" x14ac:dyDescent="0.25">
      <c r="A124" s="108">
        <v>123</v>
      </c>
      <c r="B124" s="119" t="s">
        <v>793</v>
      </c>
      <c r="C124" s="170"/>
      <c r="D124" s="170"/>
      <c r="E124" s="159"/>
    </row>
  </sheetData>
  <hyperlinks>
    <hyperlink ref="D2" r:id="rId1" xr:uid="{E761FFBC-B140-4FFC-B1C4-FCB54F9BF925}"/>
    <hyperlink ref="D3" r:id="rId2" xr:uid="{600D8E55-8C12-4D8E-94E4-B71864534C10}"/>
    <hyperlink ref="D4" r:id="rId3" xr:uid="{40CE940D-0C3A-425D-810B-04A2B789C07F}"/>
    <hyperlink ref="D5" r:id="rId4" xr:uid="{C20BBA6B-990D-449D-9B30-C8CCA5EC5652}"/>
    <hyperlink ref="D6" r:id="rId5" xr:uid="{565026BB-D428-4EBC-920D-73BC16FA0C13}"/>
    <hyperlink ref="D7" r:id="rId6" xr:uid="{DB0ADFC5-76C4-4E6C-9051-06F1DA4D2654}"/>
    <hyperlink ref="D8" r:id="rId7" xr:uid="{E431719C-94A1-4302-9854-DE16A19E8F0D}"/>
    <hyperlink ref="D9" r:id="rId8" xr:uid="{BDF4AA24-9666-4576-A6F3-639EB4EAF332}"/>
    <hyperlink ref="D11" r:id="rId9" xr:uid="{DD045828-D446-425A-B831-AC211D926FA4}"/>
    <hyperlink ref="D10" r:id="rId10" xr:uid="{82B2E506-AA4D-4373-AF47-84DB9C2DF299}"/>
    <hyperlink ref="D12" r:id="rId11" xr:uid="{DDEBCB7B-8EAE-48E4-BDBF-9E75F1272B35}"/>
    <hyperlink ref="D13" r:id="rId12" xr:uid="{60A0869D-2E6B-4A3C-8A87-744D6187B01E}"/>
    <hyperlink ref="D14" r:id="rId13" xr:uid="{90CCF189-928B-417D-A53F-C55E363A0324}"/>
    <hyperlink ref="D15" r:id="rId14" xr:uid="{F8CB865D-F8D4-4A8B-9BF9-324861B89E28}"/>
    <hyperlink ref="D16" r:id="rId15" xr:uid="{D0C45BED-2C14-463A-ACA6-9641889855CA}"/>
    <hyperlink ref="D17" r:id="rId16" xr:uid="{603F0F19-1C13-4F32-BA5E-4A877052656A}"/>
    <hyperlink ref="D18" r:id="rId17" xr:uid="{3EAEC3E0-E14E-4EA7-949D-58432630B891}"/>
    <hyperlink ref="D21" r:id="rId18" xr:uid="{A8B69F1B-72BC-47D7-BEE4-85AF97A0DA62}"/>
    <hyperlink ref="D19" r:id="rId19" xr:uid="{ACE50967-2271-4F91-9973-2B62686105CA}"/>
    <hyperlink ref="D20" r:id="rId20" xr:uid="{F0BE0754-421A-4B0C-A345-02177C6989C0}"/>
    <hyperlink ref="D26" r:id="rId21" xr:uid="{8B629FEA-D026-40AD-B59D-ECFB036EFE97}"/>
    <hyperlink ref="D28" r:id="rId22" xr:uid="{47698B1D-5CB6-46EF-84D3-FFDEDB3599C7}"/>
    <hyperlink ref="D29" r:id="rId23" xr:uid="{85BA86C3-2878-4C39-9174-C7B23EC9E773}"/>
    <hyperlink ref="D38" r:id="rId24" xr:uid="{FA6ABFFB-75C3-4F23-A410-81D50B7530A0}"/>
  </hyperlinks>
  <pageMargins left="0.511811024" right="0.511811024" top="0.78740157499999996" bottom="0.78740157499999996" header="0.31496062000000002" footer="0.31496062000000002"/>
  <tableParts count="1">
    <tablePart r:id="rId2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9F49-8758-440D-8E86-995027E3748D}">
  <sheetPr codeName="Planilha14"/>
  <dimension ref="A1:D124"/>
  <sheetViews>
    <sheetView topLeftCell="A110" workbookViewId="0">
      <selection activeCell="D119" sqref="D119"/>
    </sheetView>
  </sheetViews>
  <sheetFormatPr defaultRowHeight="15" x14ac:dyDescent="0.25"/>
  <cols>
    <col min="1" max="1" width="7.42578125" style="74" bestFit="1" customWidth="1"/>
    <col min="2" max="2" width="40.5703125" style="5" bestFit="1" customWidth="1"/>
    <col min="3" max="3" width="17.5703125" style="5" bestFit="1" customWidth="1"/>
    <col min="4" max="4" width="18.85546875" style="5" bestFit="1" customWidth="1"/>
    <col min="5" max="16384" width="9.140625" style="5"/>
  </cols>
  <sheetData>
    <row r="1" spans="1:4" x14ac:dyDescent="0.25">
      <c r="A1" s="94" t="s">
        <v>228</v>
      </c>
      <c r="B1" s="10" t="s">
        <v>8</v>
      </c>
      <c r="C1" s="95" t="s">
        <v>241</v>
      </c>
      <c r="D1" s="96" t="s">
        <v>242</v>
      </c>
    </row>
    <row r="2" spans="1:4" x14ac:dyDescent="0.25">
      <c r="A2" s="97">
        <v>1</v>
      </c>
      <c r="B2" s="90" t="s">
        <v>86</v>
      </c>
      <c r="C2" s="85"/>
      <c r="D2" s="98"/>
    </row>
    <row r="3" spans="1:4" x14ac:dyDescent="0.25">
      <c r="A3" s="97">
        <v>2</v>
      </c>
      <c r="B3" s="90" t="s">
        <v>87</v>
      </c>
      <c r="C3" s="85"/>
      <c r="D3" s="98"/>
    </row>
    <row r="4" spans="1:4" x14ac:dyDescent="0.25">
      <c r="A4" s="97">
        <v>3</v>
      </c>
      <c r="B4" s="90" t="s">
        <v>88</v>
      </c>
      <c r="C4" s="85"/>
      <c r="D4" s="98"/>
    </row>
    <row r="5" spans="1:4" x14ac:dyDescent="0.25">
      <c r="A5" s="97">
        <v>4</v>
      </c>
      <c r="B5" s="90" t="s">
        <v>89</v>
      </c>
      <c r="C5" s="85"/>
      <c r="D5" s="98"/>
    </row>
    <row r="6" spans="1:4" x14ac:dyDescent="0.25">
      <c r="A6" s="97">
        <v>5</v>
      </c>
      <c r="B6" s="90" t="s">
        <v>90</v>
      </c>
      <c r="C6" s="85"/>
      <c r="D6" s="98"/>
    </row>
    <row r="7" spans="1:4" x14ac:dyDescent="0.25">
      <c r="A7" s="97">
        <v>6</v>
      </c>
      <c r="B7" s="90" t="s">
        <v>91</v>
      </c>
      <c r="C7" s="85"/>
      <c r="D7" s="98"/>
    </row>
    <row r="8" spans="1:4" x14ac:dyDescent="0.25">
      <c r="A8" s="97">
        <v>7</v>
      </c>
      <c r="B8" s="90" t="s">
        <v>92</v>
      </c>
      <c r="C8" s="85"/>
      <c r="D8" s="98"/>
    </row>
    <row r="9" spans="1:4" x14ac:dyDescent="0.25">
      <c r="A9" s="97">
        <v>8</v>
      </c>
      <c r="B9" s="90" t="s">
        <v>93</v>
      </c>
      <c r="C9" s="85" t="s">
        <v>248</v>
      </c>
      <c r="D9" s="98" t="s">
        <v>247</v>
      </c>
    </row>
    <row r="10" spans="1:4" x14ac:dyDescent="0.25">
      <c r="A10" s="97">
        <v>9</v>
      </c>
      <c r="B10" s="90" t="s">
        <v>94</v>
      </c>
      <c r="C10" s="85"/>
      <c r="D10" s="98"/>
    </row>
    <row r="11" spans="1:4" x14ac:dyDescent="0.25">
      <c r="A11" s="97">
        <v>10</v>
      </c>
      <c r="B11" s="90" t="s">
        <v>95</v>
      </c>
      <c r="C11" s="85"/>
      <c r="D11" s="98"/>
    </row>
    <row r="12" spans="1:4" x14ac:dyDescent="0.25">
      <c r="A12" s="97">
        <v>11</v>
      </c>
      <c r="B12" s="90" t="s">
        <v>96</v>
      </c>
      <c r="C12" s="85"/>
      <c r="D12" s="98"/>
    </row>
    <row r="13" spans="1:4" x14ac:dyDescent="0.25">
      <c r="A13" s="97">
        <v>12</v>
      </c>
      <c r="B13" s="90" t="s">
        <v>97</v>
      </c>
      <c r="C13" s="85"/>
      <c r="D13" s="98"/>
    </row>
    <row r="14" spans="1:4" x14ac:dyDescent="0.25">
      <c r="A14" s="97">
        <v>13</v>
      </c>
      <c r="B14" s="90" t="s">
        <v>98</v>
      </c>
      <c r="C14" s="85"/>
      <c r="D14" s="98"/>
    </row>
    <row r="15" spans="1:4" x14ac:dyDescent="0.25">
      <c r="A15" s="97">
        <v>14</v>
      </c>
      <c r="B15" s="90" t="s">
        <v>99</v>
      </c>
      <c r="C15" s="85"/>
      <c r="D15" s="98"/>
    </row>
    <row r="16" spans="1:4" x14ac:dyDescent="0.25">
      <c r="A16" s="97">
        <v>15</v>
      </c>
      <c r="B16" s="90" t="s">
        <v>100</v>
      </c>
      <c r="C16" s="85" t="s">
        <v>279</v>
      </c>
      <c r="D16" s="98" t="s">
        <v>268</v>
      </c>
    </row>
    <row r="17" spans="1:4" x14ac:dyDescent="0.25">
      <c r="A17" s="97">
        <v>16</v>
      </c>
      <c r="B17" s="90" t="s">
        <v>101</v>
      </c>
      <c r="C17" s="85" t="s">
        <v>287</v>
      </c>
      <c r="D17" s="98" t="s">
        <v>258</v>
      </c>
    </row>
    <row r="18" spans="1:4" x14ac:dyDescent="0.25">
      <c r="A18" s="97">
        <v>17</v>
      </c>
      <c r="B18" s="90" t="s">
        <v>102</v>
      </c>
      <c r="C18" s="85"/>
      <c r="D18" s="98"/>
    </row>
    <row r="19" spans="1:4" x14ac:dyDescent="0.25">
      <c r="A19" s="97">
        <v>18</v>
      </c>
      <c r="B19" s="90" t="s">
        <v>103</v>
      </c>
      <c r="C19" s="85"/>
      <c r="D19" s="98"/>
    </row>
    <row r="20" spans="1:4" x14ac:dyDescent="0.25">
      <c r="A20" s="97">
        <v>19</v>
      </c>
      <c r="B20" s="90" t="s">
        <v>104</v>
      </c>
      <c r="C20" s="85"/>
      <c r="D20" s="98"/>
    </row>
    <row r="21" spans="1:4" x14ac:dyDescent="0.25">
      <c r="A21" s="97">
        <v>20</v>
      </c>
      <c r="B21" s="90" t="s">
        <v>105</v>
      </c>
      <c r="C21" s="85"/>
      <c r="D21" s="98"/>
    </row>
    <row r="22" spans="1:4" x14ac:dyDescent="0.25">
      <c r="A22" s="97">
        <v>21</v>
      </c>
      <c r="B22" s="90" t="s">
        <v>106</v>
      </c>
      <c r="C22" s="85" t="s">
        <v>249</v>
      </c>
      <c r="D22" s="98" t="s">
        <v>250</v>
      </c>
    </row>
    <row r="23" spans="1:4" x14ac:dyDescent="0.25">
      <c r="A23" s="97">
        <v>22</v>
      </c>
      <c r="B23" s="90" t="s">
        <v>107</v>
      </c>
      <c r="C23" s="85"/>
      <c r="D23" s="98"/>
    </row>
    <row r="24" spans="1:4" x14ac:dyDescent="0.25">
      <c r="A24" s="97">
        <v>23</v>
      </c>
      <c r="B24" s="90" t="s">
        <v>108</v>
      </c>
      <c r="C24" s="85"/>
      <c r="D24" s="98"/>
    </row>
    <row r="25" spans="1:4" x14ac:dyDescent="0.25">
      <c r="A25" s="97">
        <v>24</v>
      </c>
      <c r="B25" s="90" t="s">
        <v>109</v>
      </c>
      <c r="C25" s="85"/>
      <c r="D25" s="98"/>
    </row>
    <row r="26" spans="1:4" x14ac:dyDescent="0.25">
      <c r="A26" s="97">
        <v>25</v>
      </c>
      <c r="B26" s="90" t="s">
        <v>110</v>
      </c>
      <c r="C26" s="85"/>
      <c r="D26" s="98"/>
    </row>
    <row r="27" spans="1:4" x14ac:dyDescent="0.25">
      <c r="A27" s="97">
        <v>26</v>
      </c>
      <c r="B27" s="90" t="s">
        <v>111</v>
      </c>
      <c r="C27" s="85"/>
      <c r="D27" s="98"/>
    </row>
    <row r="28" spans="1:4" x14ac:dyDescent="0.25">
      <c r="A28" s="97">
        <v>27</v>
      </c>
      <c r="B28" s="90" t="s">
        <v>112</v>
      </c>
      <c r="C28" s="85"/>
      <c r="D28" s="98"/>
    </row>
    <row r="29" spans="1:4" x14ac:dyDescent="0.25">
      <c r="A29" s="97">
        <v>28</v>
      </c>
      <c r="B29" s="90" t="s">
        <v>113</v>
      </c>
      <c r="C29" s="85"/>
      <c r="D29" s="98"/>
    </row>
    <row r="30" spans="1:4" x14ac:dyDescent="0.25">
      <c r="A30" s="97">
        <v>29</v>
      </c>
      <c r="B30" s="90" t="s">
        <v>114</v>
      </c>
      <c r="C30" s="85"/>
      <c r="D30" s="98"/>
    </row>
    <row r="31" spans="1:4" x14ac:dyDescent="0.25">
      <c r="A31" s="97">
        <v>30</v>
      </c>
      <c r="B31" s="90" t="s">
        <v>115</v>
      </c>
      <c r="C31" s="85" t="s">
        <v>252</v>
      </c>
      <c r="D31" s="98">
        <v>99433941</v>
      </c>
    </row>
    <row r="32" spans="1:4" x14ac:dyDescent="0.25">
      <c r="A32" s="97">
        <v>31</v>
      </c>
      <c r="B32" s="90" t="s">
        <v>116</v>
      </c>
      <c r="C32" s="85" t="s">
        <v>288</v>
      </c>
      <c r="D32" s="98" t="s">
        <v>246</v>
      </c>
    </row>
    <row r="33" spans="1:4" x14ac:dyDescent="0.25">
      <c r="A33" s="97">
        <v>32</v>
      </c>
      <c r="B33" s="90" t="s">
        <v>117</v>
      </c>
      <c r="C33" s="85" t="s">
        <v>260</v>
      </c>
      <c r="D33" s="98" t="s">
        <v>245</v>
      </c>
    </row>
    <row r="34" spans="1:4" x14ac:dyDescent="0.25">
      <c r="A34" s="97">
        <v>33</v>
      </c>
      <c r="B34" s="90" t="s">
        <v>118</v>
      </c>
      <c r="C34" s="85"/>
      <c r="D34" s="98"/>
    </row>
    <row r="35" spans="1:4" x14ac:dyDescent="0.25">
      <c r="A35" s="97">
        <v>34</v>
      </c>
      <c r="B35" s="90" t="s">
        <v>119</v>
      </c>
      <c r="C35" s="14" t="s">
        <v>253</v>
      </c>
      <c r="D35" s="98">
        <v>1051973</v>
      </c>
    </row>
    <row r="36" spans="1:4" x14ac:dyDescent="0.25">
      <c r="A36" s="97">
        <v>35</v>
      </c>
      <c r="B36" s="90" t="s">
        <v>120</v>
      </c>
      <c r="C36" s="85"/>
      <c r="D36" s="98"/>
    </row>
    <row r="37" spans="1:4" x14ac:dyDescent="0.25">
      <c r="A37" s="97">
        <v>36</v>
      </c>
      <c r="B37" s="90" t="s">
        <v>121</v>
      </c>
      <c r="C37" s="85"/>
      <c r="D37" s="98"/>
    </row>
    <row r="38" spans="1:4" x14ac:dyDescent="0.25">
      <c r="A38" s="97">
        <v>37</v>
      </c>
      <c r="B38" s="90" t="s">
        <v>122</v>
      </c>
      <c r="C38" s="85" t="s">
        <v>122</v>
      </c>
      <c r="D38" s="98" t="s">
        <v>273</v>
      </c>
    </row>
    <row r="39" spans="1:4" x14ac:dyDescent="0.25">
      <c r="A39" s="97">
        <v>38</v>
      </c>
      <c r="B39" s="90" t="s">
        <v>123</v>
      </c>
      <c r="C39" s="85" t="s">
        <v>276</v>
      </c>
      <c r="D39" s="98" t="s">
        <v>269</v>
      </c>
    </row>
    <row r="40" spans="1:4" x14ac:dyDescent="0.25">
      <c r="A40" s="97">
        <v>39</v>
      </c>
      <c r="B40" s="90" t="s">
        <v>124</v>
      </c>
      <c r="C40" s="85" t="s">
        <v>255</v>
      </c>
      <c r="D40" s="98" t="s">
        <v>256</v>
      </c>
    </row>
    <row r="41" spans="1:4" x14ac:dyDescent="0.25">
      <c r="A41" s="97">
        <v>40</v>
      </c>
      <c r="B41" s="90" t="s">
        <v>125</v>
      </c>
      <c r="C41" s="85" t="s">
        <v>254</v>
      </c>
      <c r="D41" s="98">
        <v>1012141113</v>
      </c>
    </row>
    <row r="42" spans="1:4" x14ac:dyDescent="0.25">
      <c r="A42" s="97">
        <v>41</v>
      </c>
      <c r="B42" s="90" t="s">
        <v>126</v>
      </c>
      <c r="C42" s="85"/>
      <c r="D42" s="98"/>
    </row>
    <row r="43" spans="1:4" x14ac:dyDescent="0.25">
      <c r="A43" s="97">
        <v>42</v>
      </c>
      <c r="B43" s="90" t="s">
        <v>289</v>
      </c>
      <c r="C43" s="85" t="s">
        <v>243</v>
      </c>
      <c r="D43" s="98" t="s">
        <v>244</v>
      </c>
    </row>
    <row r="44" spans="1:4" x14ac:dyDescent="0.25">
      <c r="A44" s="97">
        <v>43</v>
      </c>
      <c r="B44" s="90" t="s">
        <v>127</v>
      </c>
      <c r="C44" s="85" t="s">
        <v>278</v>
      </c>
      <c r="D44" s="98" t="s">
        <v>257</v>
      </c>
    </row>
    <row r="45" spans="1:4" x14ac:dyDescent="0.25">
      <c r="A45" s="97">
        <v>44</v>
      </c>
      <c r="B45" s="90" t="s">
        <v>128</v>
      </c>
      <c r="C45" s="85"/>
      <c r="D45" s="98"/>
    </row>
    <row r="46" spans="1:4" x14ac:dyDescent="0.25">
      <c r="A46" s="97">
        <v>45</v>
      </c>
      <c r="B46" s="90" t="s">
        <v>129</v>
      </c>
      <c r="C46" s="85" t="s">
        <v>129</v>
      </c>
      <c r="D46" s="98" t="s">
        <v>266</v>
      </c>
    </row>
    <row r="47" spans="1:4" x14ac:dyDescent="0.25">
      <c r="A47" s="97">
        <v>46</v>
      </c>
      <c r="B47" s="90" t="s">
        <v>130</v>
      </c>
      <c r="C47" s="85" t="s">
        <v>277</v>
      </c>
      <c r="D47" s="98" t="s">
        <v>265</v>
      </c>
    </row>
    <row r="48" spans="1:4" x14ac:dyDescent="0.25">
      <c r="A48" s="97">
        <v>47</v>
      </c>
      <c r="B48" s="90" t="s">
        <v>131</v>
      </c>
      <c r="C48" s="85" t="s">
        <v>259</v>
      </c>
      <c r="D48" s="98">
        <v>8130131255</v>
      </c>
    </row>
    <row r="49" spans="1:4" x14ac:dyDescent="0.25">
      <c r="A49" s="97">
        <v>48</v>
      </c>
      <c r="B49" s="90" t="s">
        <v>132</v>
      </c>
      <c r="C49" s="85" t="s">
        <v>280</v>
      </c>
      <c r="D49" s="98" t="s">
        <v>267</v>
      </c>
    </row>
    <row r="50" spans="1:4" x14ac:dyDescent="0.25">
      <c r="A50" s="97">
        <v>49</v>
      </c>
      <c r="B50" s="90" t="s">
        <v>290</v>
      </c>
      <c r="C50" s="85" t="s">
        <v>271</v>
      </c>
      <c r="D50" s="98">
        <v>63781311</v>
      </c>
    </row>
    <row r="51" spans="1:4" x14ac:dyDescent="0.25">
      <c r="A51" s="97">
        <v>50</v>
      </c>
      <c r="B51" s="90" t="s">
        <v>133</v>
      </c>
      <c r="C51" s="85" t="s">
        <v>281</v>
      </c>
      <c r="D51" s="98" t="s">
        <v>251</v>
      </c>
    </row>
    <row r="52" spans="1:4" x14ac:dyDescent="0.25">
      <c r="A52" s="97">
        <v>51</v>
      </c>
      <c r="B52" s="90" t="s">
        <v>134</v>
      </c>
      <c r="C52" s="85">
        <v>1099</v>
      </c>
      <c r="D52" s="98">
        <v>999999999</v>
      </c>
    </row>
    <row r="53" spans="1:4" x14ac:dyDescent="0.25">
      <c r="A53" s="97">
        <v>52</v>
      </c>
      <c r="B53" s="90" t="s">
        <v>135</v>
      </c>
      <c r="C53" s="85"/>
      <c r="D53" s="98"/>
    </row>
    <row r="54" spans="1:4" x14ac:dyDescent="0.25">
      <c r="A54" s="97">
        <v>53</v>
      </c>
      <c r="B54" s="90" t="s">
        <v>136</v>
      </c>
      <c r="C54" s="85" t="s">
        <v>283</v>
      </c>
      <c r="D54" s="98">
        <v>1557381</v>
      </c>
    </row>
    <row r="55" spans="1:4" x14ac:dyDescent="0.25">
      <c r="A55" s="97">
        <v>54</v>
      </c>
      <c r="B55" s="90" t="s">
        <v>137</v>
      </c>
      <c r="C55" s="85" t="s">
        <v>284</v>
      </c>
      <c r="D55" s="98">
        <v>8888888888</v>
      </c>
    </row>
    <row r="56" spans="1:4" x14ac:dyDescent="0.25">
      <c r="A56" s="97">
        <v>55</v>
      </c>
      <c r="B56" s="90" t="s">
        <v>138</v>
      </c>
      <c r="C56" s="85"/>
      <c r="D56" s="98"/>
    </row>
    <row r="57" spans="1:4" x14ac:dyDescent="0.25">
      <c r="A57" s="97">
        <v>56</v>
      </c>
      <c r="B57" s="90" t="s">
        <v>139</v>
      </c>
      <c r="C57" s="85" t="s">
        <v>282</v>
      </c>
      <c r="D57" s="98">
        <v>12345678</v>
      </c>
    </row>
    <row r="58" spans="1:4" x14ac:dyDescent="0.25">
      <c r="A58" s="97">
        <v>57</v>
      </c>
      <c r="B58" s="90" t="s">
        <v>0</v>
      </c>
      <c r="C58" s="85" t="s">
        <v>285</v>
      </c>
      <c r="D58" s="98" t="s">
        <v>270</v>
      </c>
    </row>
    <row r="59" spans="1:4" x14ac:dyDescent="0.25">
      <c r="A59" s="97">
        <v>58</v>
      </c>
      <c r="B59" s="90" t="s">
        <v>140</v>
      </c>
      <c r="C59" s="85" t="s">
        <v>398</v>
      </c>
      <c r="D59" s="98" t="s">
        <v>261</v>
      </c>
    </row>
    <row r="60" spans="1:4" x14ac:dyDescent="0.25">
      <c r="A60" s="97">
        <v>59</v>
      </c>
      <c r="B60" s="90" t="s">
        <v>141</v>
      </c>
      <c r="C60" s="85"/>
      <c r="D60" s="98"/>
    </row>
    <row r="61" spans="1:4" x14ac:dyDescent="0.25">
      <c r="A61" s="97">
        <v>60</v>
      </c>
      <c r="B61" s="90" t="s">
        <v>1</v>
      </c>
      <c r="C61" s="85"/>
      <c r="D61" s="98"/>
    </row>
    <row r="62" spans="1:4" x14ac:dyDescent="0.25">
      <c r="A62" s="97">
        <v>61</v>
      </c>
      <c r="B62" s="90" t="s">
        <v>2</v>
      </c>
      <c r="C62" s="85" t="s">
        <v>262</v>
      </c>
      <c r="D62" s="98">
        <v>20142014</v>
      </c>
    </row>
    <row r="63" spans="1:4" x14ac:dyDescent="0.25">
      <c r="A63" s="97">
        <v>62</v>
      </c>
      <c r="B63" s="90" t="s">
        <v>3</v>
      </c>
      <c r="C63" s="85" t="s">
        <v>263</v>
      </c>
      <c r="D63" s="98">
        <v>35145837</v>
      </c>
    </row>
    <row r="64" spans="1:4" x14ac:dyDescent="0.25">
      <c r="A64" s="97">
        <v>63</v>
      </c>
      <c r="B64" s="90" t="s">
        <v>4</v>
      </c>
      <c r="C64" s="85" t="s">
        <v>4</v>
      </c>
      <c r="D64" s="98" t="s">
        <v>274</v>
      </c>
    </row>
    <row r="65" spans="1:4" x14ac:dyDescent="0.25">
      <c r="A65" s="97">
        <v>64</v>
      </c>
      <c r="B65" s="90" t="s">
        <v>291</v>
      </c>
      <c r="C65" s="85"/>
      <c r="D65" s="98" t="s">
        <v>275</v>
      </c>
    </row>
    <row r="66" spans="1:4" x14ac:dyDescent="0.25">
      <c r="A66" s="97">
        <v>65</v>
      </c>
      <c r="B66" s="90" t="s">
        <v>143</v>
      </c>
      <c r="C66" s="85"/>
      <c r="D66" s="98"/>
    </row>
    <row r="67" spans="1:4" x14ac:dyDescent="0.25">
      <c r="A67" s="97">
        <v>66</v>
      </c>
      <c r="B67" s="90" t="s">
        <v>144</v>
      </c>
      <c r="C67" s="85"/>
      <c r="D67" s="98" t="s">
        <v>694</v>
      </c>
    </row>
    <row r="68" spans="1:4" x14ac:dyDescent="0.25">
      <c r="A68" s="97">
        <v>67</v>
      </c>
      <c r="B68" s="90" t="s">
        <v>145</v>
      </c>
      <c r="C68" s="85"/>
      <c r="D68" s="98">
        <v>374569110</v>
      </c>
    </row>
    <row r="69" spans="1:4" x14ac:dyDescent="0.25">
      <c r="A69" s="97">
        <v>68</v>
      </c>
      <c r="B69" s="90" t="s">
        <v>146</v>
      </c>
      <c r="C69" s="85" t="s">
        <v>272</v>
      </c>
      <c r="D69" s="98">
        <v>99090023</v>
      </c>
    </row>
    <row r="70" spans="1:4" x14ac:dyDescent="0.25">
      <c r="A70" s="97">
        <v>69</v>
      </c>
      <c r="B70" s="90" t="s">
        <v>147</v>
      </c>
      <c r="C70" s="85"/>
      <c r="D70" s="98"/>
    </row>
    <row r="71" spans="1:4" x14ac:dyDescent="0.25">
      <c r="A71" s="97">
        <v>70</v>
      </c>
      <c r="B71" s="90" t="s">
        <v>148</v>
      </c>
      <c r="C71" s="85"/>
      <c r="D71" s="98"/>
    </row>
    <row r="72" spans="1:4" x14ac:dyDescent="0.25">
      <c r="A72" s="97">
        <v>71</v>
      </c>
      <c r="B72" s="90" t="s">
        <v>149</v>
      </c>
      <c r="C72" s="99" t="s">
        <v>286</v>
      </c>
      <c r="D72" s="98" t="s">
        <v>264</v>
      </c>
    </row>
    <row r="73" spans="1:4" x14ac:dyDescent="0.25">
      <c r="A73" s="97">
        <v>72</v>
      </c>
      <c r="B73" s="90" t="s">
        <v>150</v>
      </c>
      <c r="C73" s="85" t="s">
        <v>389</v>
      </c>
      <c r="D73" s="98" t="s">
        <v>390</v>
      </c>
    </row>
    <row r="74" spans="1:4" x14ac:dyDescent="0.25">
      <c r="A74" s="97">
        <v>73</v>
      </c>
      <c r="B74" s="90" t="s">
        <v>151</v>
      </c>
      <c r="C74" s="85"/>
      <c r="D74" s="98"/>
    </row>
    <row r="75" spans="1:4" x14ac:dyDescent="0.25">
      <c r="A75" s="97">
        <v>74</v>
      </c>
      <c r="B75" s="90" t="s">
        <v>152</v>
      </c>
      <c r="C75" s="85" t="s">
        <v>391</v>
      </c>
      <c r="D75" s="98" t="s">
        <v>392</v>
      </c>
    </row>
    <row r="76" spans="1:4" x14ac:dyDescent="0.25">
      <c r="A76" s="97">
        <v>75</v>
      </c>
      <c r="B76" s="90" t="s">
        <v>292</v>
      </c>
      <c r="C76" s="85"/>
      <c r="D76" s="98"/>
    </row>
    <row r="77" spans="1:4" x14ac:dyDescent="0.25">
      <c r="A77" s="97">
        <v>76</v>
      </c>
      <c r="B77" s="90" t="s">
        <v>293</v>
      </c>
      <c r="C77" s="85" t="s">
        <v>395</v>
      </c>
      <c r="D77" s="98">
        <v>5599664564</v>
      </c>
    </row>
    <row r="78" spans="1:4" x14ac:dyDescent="0.25">
      <c r="A78" s="97">
        <v>77</v>
      </c>
      <c r="B78" s="90" t="s">
        <v>235</v>
      </c>
      <c r="C78" s="85" t="s">
        <v>396</v>
      </c>
      <c r="D78" s="98" t="s">
        <v>397</v>
      </c>
    </row>
    <row r="79" spans="1:4" x14ac:dyDescent="0.25">
      <c r="A79" s="97">
        <v>78</v>
      </c>
      <c r="B79" s="90" t="s">
        <v>236</v>
      </c>
      <c r="C79" s="85"/>
      <c r="D79" s="98"/>
    </row>
    <row r="80" spans="1:4" x14ac:dyDescent="0.25">
      <c r="A80" s="97">
        <v>79</v>
      </c>
      <c r="B80" s="90" t="s">
        <v>237</v>
      </c>
      <c r="C80" s="85"/>
      <c r="D80" s="98"/>
    </row>
    <row r="81" spans="1:4" x14ac:dyDescent="0.25">
      <c r="A81" s="97">
        <v>80</v>
      </c>
      <c r="B81" s="90" t="s">
        <v>240</v>
      </c>
      <c r="C81" s="85"/>
      <c r="D81" s="98"/>
    </row>
    <row r="82" spans="1:4" x14ac:dyDescent="0.25">
      <c r="A82" s="97">
        <v>81</v>
      </c>
      <c r="B82" s="90" t="s">
        <v>239</v>
      </c>
      <c r="C82" s="85" t="s">
        <v>393</v>
      </c>
      <c r="D82" s="98" t="s">
        <v>394</v>
      </c>
    </row>
    <row r="83" spans="1:4" x14ac:dyDescent="0.25">
      <c r="A83" s="100">
        <v>82</v>
      </c>
      <c r="B83" s="90" t="s">
        <v>294</v>
      </c>
      <c r="C83" s="85"/>
      <c r="D83" s="98"/>
    </row>
    <row r="84" spans="1:4" x14ac:dyDescent="0.25">
      <c r="A84" s="100">
        <v>83</v>
      </c>
      <c r="B84" s="90" t="s">
        <v>295</v>
      </c>
      <c r="C84" s="85"/>
      <c r="D84" s="98"/>
    </row>
    <row r="85" spans="1:4" x14ac:dyDescent="0.25">
      <c r="A85" s="100">
        <v>84</v>
      </c>
      <c r="B85" s="90" t="s">
        <v>296</v>
      </c>
      <c r="C85" s="85"/>
      <c r="D85" s="98"/>
    </row>
    <row r="86" spans="1:4" x14ac:dyDescent="0.25">
      <c r="A86" s="100">
        <v>85</v>
      </c>
      <c r="B86" s="90" t="s">
        <v>297</v>
      </c>
      <c r="C86" s="85"/>
      <c r="D86" s="98"/>
    </row>
    <row r="87" spans="1:4" x14ac:dyDescent="0.25">
      <c r="A87" s="100">
        <v>86</v>
      </c>
      <c r="B87" s="90" t="s">
        <v>298</v>
      </c>
      <c r="C87" s="85"/>
      <c r="D87" s="98"/>
    </row>
    <row r="88" spans="1:4" x14ac:dyDescent="0.25">
      <c r="A88" s="100">
        <v>87</v>
      </c>
      <c r="B88" s="90" t="s">
        <v>299</v>
      </c>
      <c r="C88" s="85" t="s">
        <v>435</v>
      </c>
      <c r="D88" s="98" t="s">
        <v>436</v>
      </c>
    </row>
    <row r="89" spans="1:4" x14ac:dyDescent="0.25">
      <c r="A89" s="79">
        <v>88</v>
      </c>
      <c r="B89" s="90" t="s">
        <v>300</v>
      </c>
      <c r="C89" s="85"/>
      <c r="D89" s="98"/>
    </row>
    <row r="90" spans="1:4" x14ac:dyDescent="0.25">
      <c r="A90" s="79">
        <v>89</v>
      </c>
      <c r="B90" s="90" t="s">
        <v>413</v>
      </c>
      <c r="C90" s="85"/>
      <c r="D90" s="98"/>
    </row>
    <row r="91" spans="1:4" x14ac:dyDescent="0.25">
      <c r="A91" s="79">
        <v>90</v>
      </c>
      <c r="B91" s="90" t="s">
        <v>414</v>
      </c>
      <c r="C91" s="85"/>
      <c r="D91" s="98"/>
    </row>
    <row r="92" spans="1:4" x14ac:dyDescent="0.25">
      <c r="A92" s="79">
        <v>91</v>
      </c>
      <c r="B92" s="90" t="s">
        <v>415</v>
      </c>
      <c r="C92" s="85"/>
      <c r="D92" s="98"/>
    </row>
    <row r="93" spans="1:4" x14ac:dyDescent="0.25">
      <c r="A93" s="79">
        <v>92</v>
      </c>
      <c r="B93" s="90" t="s">
        <v>420</v>
      </c>
      <c r="C93" s="85"/>
      <c r="D93" s="98"/>
    </row>
    <row r="94" spans="1:4" x14ac:dyDescent="0.25">
      <c r="A94" s="79">
        <v>93</v>
      </c>
      <c r="B94" s="90" t="s">
        <v>422</v>
      </c>
      <c r="C94" s="85"/>
      <c r="D94" s="98"/>
    </row>
    <row r="95" spans="1:4" x14ac:dyDescent="0.25">
      <c r="A95" s="79">
        <v>94</v>
      </c>
      <c r="B95" s="90" t="s">
        <v>423</v>
      </c>
      <c r="C95" s="85"/>
      <c r="D95" s="98"/>
    </row>
    <row r="96" spans="1:4" x14ac:dyDescent="0.25">
      <c r="A96" s="79">
        <v>95</v>
      </c>
      <c r="B96" s="90" t="s">
        <v>424</v>
      </c>
      <c r="C96" s="85"/>
      <c r="D96" s="98"/>
    </row>
    <row r="97" spans="1:4" x14ac:dyDescent="0.25">
      <c r="A97" s="79">
        <v>96</v>
      </c>
      <c r="B97" s="90" t="s">
        <v>430</v>
      </c>
      <c r="C97" s="85"/>
      <c r="D97" s="98"/>
    </row>
    <row r="98" spans="1:4" x14ac:dyDescent="0.25">
      <c r="A98" s="79">
        <v>97</v>
      </c>
      <c r="B98" s="90" t="s">
        <v>431</v>
      </c>
      <c r="C98" s="85"/>
      <c r="D98" s="98"/>
    </row>
    <row r="99" spans="1:4" x14ac:dyDescent="0.25">
      <c r="A99" s="79">
        <v>98</v>
      </c>
      <c r="B99" s="90" t="s">
        <v>437</v>
      </c>
      <c r="C99" s="85"/>
      <c r="D99" s="98"/>
    </row>
    <row r="100" spans="1:4" x14ac:dyDescent="0.25">
      <c r="A100" s="63">
        <v>99</v>
      </c>
      <c r="B100" s="119" t="s">
        <v>439</v>
      </c>
      <c r="C100" s="101"/>
      <c r="D100" s="102"/>
    </row>
    <row r="101" spans="1:4" x14ac:dyDescent="0.25">
      <c r="A101" s="107">
        <v>100</v>
      </c>
      <c r="B101" s="119" t="s">
        <v>587</v>
      </c>
      <c r="C101" s="154"/>
      <c r="D101" s="98"/>
    </row>
    <row r="102" spans="1:4" x14ac:dyDescent="0.25">
      <c r="A102" s="107">
        <v>101</v>
      </c>
      <c r="B102" s="119" t="s">
        <v>588</v>
      </c>
      <c r="C102" s="154"/>
      <c r="D102" s="98"/>
    </row>
    <row r="103" spans="1:4" x14ac:dyDescent="0.25">
      <c r="A103" s="108">
        <v>102</v>
      </c>
      <c r="B103" s="119" t="s">
        <v>589</v>
      </c>
      <c r="C103" s="154"/>
      <c r="D103" s="98"/>
    </row>
    <row r="104" spans="1:4" x14ac:dyDescent="0.25">
      <c r="A104" s="107">
        <v>103</v>
      </c>
      <c r="B104" s="119" t="s">
        <v>590</v>
      </c>
      <c r="C104" s="154"/>
      <c r="D104" s="98"/>
    </row>
    <row r="105" spans="1:4" x14ac:dyDescent="0.25">
      <c r="A105" s="107">
        <v>104</v>
      </c>
      <c r="B105" s="119" t="s">
        <v>591</v>
      </c>
      <c r="C105" s="154" t="s">
        <v>697</v>
      </c>
      <c r="D105" s="155">
        <v>6666699999</v>
      </c>
    </row>
    <row r="106" spans="1:4" x14ac:dyDescent="0.25">
      <c r="A106" s="108">
        <v>105</v>
      </c>
      <c r="B106" s="119" t="s">
        <v>689</v>
      </c>
      <c r="C106" s="154" t="s">
        <v>708</v>
      </c>
      <c r="D106" s="98" t="s">
        <v>707</v>
      </c>
    </row>
    <row r="107" spans="1:4" x14ac:dyDescent="0.25">
      <c r="A107" s="107">
        <v>106</v>
      </c>
      <c r="B107" s="119" t="s">
        <v>690</v>
      </c>
      <c r="C107" s="156" t="s">
        <v>708</v>
      </c>
      <c r="D107" s="98" t="s">
        <v>707</v>
      </c>
    </row>
    <row r="108" spans="1:4" x14ac:dyDescent="0.25">
      <c r="A108" s="107">
        <v>107</v>
      </c>
      <c r="B108" s="119" t="s">
        <v>691</v>
      </c>
      <c r="C108" s="154"/>
      <c r="D108" s="98" t="s">
        <v>699</v>
      </c>
    </row>
    <row r="109" spans="1:4" x14ac:dyDescent="0.25">
      <c r="A109" s="108">
        <v>108</v>
      </c>
      <c r="B109" s="119" t="s">
        <v>692</v>
      </c>
      <c r="C109" s="154"/>
      <c r="D109" s="98" t="s">
        <v>698</v>
      </c>
    </row>
    <row r="110" spans="1:4" x14ac:dyDescent="0.25">
      <c r="A110" s="107">
        <v>109</v>
      </c>
      <c r="B110" s="119" t="s">
        <v>693</v>
      </c>
      <c r="C110" s="154"/>
      <c r="D110" s="98"/>
    </row>
    <row r="111" spans="1:4" x14ac:dyDescent="0.25">
      <c r="A111" s="107">
        <v>110</v>
      </c>
      <c r="B111" s="119" t="s">
        <v>695</v>
      </c>
      <c r="C111" s="156"/>
      <c r="D111" s="98"/>
    </row>
    <row r="112" spans="1:4" x14ac:dyDescent="0.25">
      <c r="A112" s="108">
        <v>111</v>
      </c>
      <c r="B112" s="119" t="s">
        <v>696</v>
      </c>
      <c r="C112" s="156"/>
      <c r="D112" s="98"/>
    </row>
    <row r="113" spans="1:4" x14ac:dyDescent="0.25">
      <c r="A113" s="107">
        <v>112</v>
      </c>
      <c r="B113" s="119" t="s">
        <v>700</v>
      </c>
      <c r="C113" s="156"/>
      <c r="D113" s="98"/>
    </row>
    <row r="114" spans="1:4" x14ac:dyDescent="0.25">
      <c r="A114" s="107">
        <v>113</v>
      </c>
      <c r="B114" s="119" t="s">
        <v>701</v>
      </c>
      <c r="C114" s="156"/>
      <c r="D114" s="98"/>
    </row>
    <row r="115" spans="1:4" x14ac:dyDescent="0.25">
      <c r="A115" s="108">
        <v>114</v>
      </c>
      <c r="B115" s="119" t="s">
        <v>702</v>
      </c>
      <c r="C115" s="101"/>
      <c r="D115" s="102" t="s">
        <v>796</v>
      </c>
    </row>
    <row r="116" spans="1:4" x14ac:dyDescent="0.25">
      <c r="A116" s="107">
        <v>115</v>
      </c>
      <c r="B116" s="119" t="s">
        <v>705</v>
      </c>
      <c r="C116" s="156"/>
      <c r="D116" s="98">
        <v>33121858</v>
      </c>
    </row>
    <row r="117" spans="1:4" x14ac:dyDescent="0.25">
      <c r="A117" s="107">
        <v>116</v>
      </c>
      <c r="B117" s="119" t="s">
        <v>706</v>
      </c>
      <c r="C117" s="156"/>
      <c r="D117" s="98" t="s">
        <v>1280</v>
      </c>
    </row>
    <row r="118" spans="1:4" x14ac:dyDescent="0.25">
      <c r="A118" s="108">
        <v>117</v>
      </c>
      <c r="B118" s="119" t="s">
        <v>703</v>
      </c>
      <c r="C118" s="156"/>
      <c r="D118" s="98"/>
    </row>
    <row r="119" spans="1:4" x14ac:dyDescent="0.25">
      <c r="A119" s="107">
        <v>118</v>
      </c>
      <c r="B119" s="119" t="s">
        <v>704</v>
      </c>
      <c r="C119" s="101"/>
      <c r="D119" s="98" t="s">
        <v>1280</v>
      </c>
    </row>
    <row r="120" spans="1:4" x14ac:dyDescent="0.25">
      <c r="A120" s="107">
        <v>119</v>
      </c>
      <c r="B120" s="119" t="s">
        <v>709</v>
      </c>
      <c r="C120" s="172"/>
      <c r="D120" s="98" t="s">
        <v>1279</v>
      </c>
    </row>
    <row r="121" spans="1:4" x14ac:dyDescent="0.25">
      <c r="A121" s="107">
        <v>120</v>
      </c>
      <c r="B121" s="119" t="s">
        <v>710</v>
      </c>
      <c r="C121" s="172"/>
      <c r="D121" s="98"/>
    </row>
    <row r="122" spans="1:4" x14ac:dyDescent="0.25">
      <c r="A122" s="107">
        <v>121</v>
      </c>
      <c r="B122" s="119" t="s">
        <v>711</v>
      </c>
      <c r="C122" s="172"/>
      <c r="D122" s="98"/>
    </row>
    <row r="123" spans="1:4" x14ac:dyDescent="0.25">
      <c r="A123" s="107">
        <v>122</v>
      </c>
      <c r="B123" s="119" t="s">
        <v>792</v>
      </c>
      <c r="C123" s="172"/>
      <c r="D123" s="98"/>
    </row>
    <row r="124" spans="1:4" x14ac:dyDescent="0.25">
      <c r="A124" s="107">
        <v>123</v>
      </c>
      <c r="B124" s="119" t="s">
        <v>793</v>
      </c>
      <c r="C124" s="101"/>
      <c r="D124" s="102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A4C4-8A9C-4F79-A7CB-95745CEF5A14}">
  <dimension ref="A1:G130"/>
  <sheetViews>
    <sheetView topLeftCell="A121" workbookViewId="0">
      <selection activeCell="E130" sqref="E130"/>
    </sheetView>
  </sheetViews>
  <sheetFormatPr defaultRowHeight="15" x14ac:dyDescent="0.25"/>
  <cols>
    <col min="1" max="1" width="5.42578125" bestFit="1" customWidth="1"/>
    <col min="2" max="2" width="41.7109375" bestFit="1" customWidth="1"/>
    <col min="3" max="3" width="12.42578125" bestFit="1" customWidth="1"/>
    <col min="4" max="4" width="8.28515625" bestFit="1" customWidth="1"/>
    <col min="5" max="5" width="65.85546875" bestFit="1" customWidth="1"/>
    <col min="6" max="6" width="30.140625" bestFit="1" customWidth="1"/>
    <col min="7" max="7" width="35" bestFit="1" customWidth="1"/>
  </cols>
  <sheetData>
    <row r="1" spans="1:7" x14ac:dyDescent="0.25">
      <c r="A1" t="s">
        <v>159</v>
      </c>
      <c r="B1" t="s">
        <v>8</v>
      </c>
      <c r="C1" t="s">
        <v>976</v>
      </c>
      <c r="D1" t="s">
        <v>977</v>
      </c>
      <c r="E1" t="s">
        <v>978</v>
      </c>
      <c r="F1" t="s">
        <v>979</v>
      </c>
      <c r="G1" t="s">
        <v>980</v>
      </c>
    </row>
    <row r="2" spans="1:7" x14ac:dyDescent="0.25">
      <c r="A2">
        <v>1</v>
      </c>
      <c r="B2" s="187" t="s">
        <v>86</v>
      </c>
      <c r="C2">
        <v>130000</v>
      </c>
      <c r="E2" s="187" t="s">
        <v>1273</v>
      </c>
      <c r="F2" s="187" t="s">
        <v>981</v>
      </c>
      <c r="G2" s="187" t="s">
        <v>982</v>
      </c>
    </row>
    <row r="3" spans="1:7" x14ac:dyDescent="0.25">
      <c r="A3">
        <v>2</v>
      </c>
      <c r="B3" s="187" t="s">
        <v>87</v>
      </c>
      <c r="C3">
        <v>130003</v>
      </c>
      <c r="E3" s="187" t="s">
        <v>983</v>
      </c>
      <c r="F3" s="187" t="s">
        <v>984</v>
      </c>
      <c r="G3" s="187" t="s">
        <v>718</v>
      </c>
    </row>
    <row r="4" spans="1:7" x14ac:dyDescent="0.25">
      <c r="A4">
        <v>3</v>
      </c>
      <c r="B4" s="187" t="s">
        <v>88</v>
      </c>
      <c r="C4">
        <v>130007</v>
      </c>
      <c r="E4" s="187" t="s">
        <v>985</v>
      </c>
      <c r="F4" s="187" t="s">
        <v>986</v>
      </c>
      <c r="G4" s="187" t="s">
        <v>720</v>
      </c>
    </row>
    <row r="5" spans="1:7" x14ac:dyDescent="0.25">
      <c r="A5">
        <v>4</v>
      </c>
      <c r="B5" s="187" t="s">
        <v>89</v>
      </c>
      <c r="C5">
        <v>130018</v>
      </c>
      <c r="E5" s="187" t="s">
        <v>987</v>
      </c>
      <c r="F5" s="187" t="s">
        <v>988</v>
      </c>
      <c r="G5" s="187" t="s">
        <v>721</v>
      </c>
    </row>
    <row r="6" spans="1:7" x14ac:dyDescent="0.25">
      <c r="A6">
        <v>5</v>
      </c>
      <c r="B6" s="187" t="s">
        <v>90</v>
      </c>
      <c r="C6">
        <v>130035</v>
      </c>
      <c r="E6" s="187" t="s">
        <v>989</v>
      </c>
      <c r="F6" s="187" t="s">
        <v>990</v>
      </c>
      <c r="G6" s="187" t="s">
        <v>723</v>
      </c>
    </row>
    <row r="7" spans="1:7" x14ac:dyDescent="0.25">
      <c r="A7">
        <v>6</v>
      </c>
      <c r="B7" s="187" t="s">
        <v>91</v>
      </c>
      <c r="C7">
        <v>130051</v>
      </c>
      <c r="E7" s="187" t="s">
        <v>991</v>
      </c>
      <c r="F7" s="187" t="s">
        <v>992</v>
      </c>
      <c r="G7" s="187" t="s">
        <v>993</v>
      </c>
    </row>
    <row r="8" spans="1:7" x14ac:dyDescent="0.25">
      <c r="A8">
        <v>7</v>
      </c>
      <c r="B8" s="187" t="s">
        <v>92</v>
      </c>
      <c r="C8">
        <v>130113</v>
      </c>
      <c r="E8" s="187" t="s">
        <v>994</v>
      </c>
      <c r="F8" s="187" t="s">
        <v>995</v>
      </c>
      <c r="G8" s="187" t="s">
        <v>726</v>
      </c>
    </row>
    <row r="9" spans="1:7" x14ac:dyDescent="0.25">
      <c r="A9">
        <v>8</v>
      </c>
      <c r="B9" s="187" t="s">
        <v>93</v>
      </c>
      <c r="C9">
        <v>130081</v>
      </c>
      <c r="E9" s="187" t="s">
        <v>996</v>
      </c>
      <c r="F9" s="187" t="s">
        <v>997</v>
      </c>
      <c r="G9" s="187" t="s">
        <v>998</v>
      </c>
    </row>
    <row r="10" spans="1:7" x14ac:dyDescent="0.25">
      <c r="A10">
        <v>9</v>
      </c>
      <c r="B10" s="187" t="s">
        <v>94</v>
      </c>
      <c r="C10">
        <v>130107</v>
      </c>
      <c r="E10" s="187" t="s">
        <v>999</v>
      </c>
      <c r="F10" s="187" t="s">
        <v>1000</v>
      </c>
      <c r="G10" s="187" t="s">
        <v>1001</v>
      </c>
    </row>
    <row r="11" spans="1:7" x14ac:dyDescent="0.25">
      <c r="A11">
        <v>10</v>
      </c>
      <c r="B11" s="187" t="s">
        <v>95</v>
      </c>
      <c r="C11">
        <v>130161</v>
      </c>
      <c r="E11" s="187" t="s">
        <v>1002</v>
      </c>
      <c r="F11" s="187" t="s">
        <v>1003</v>
      </c>
      <c r="G11" s="187" t="s">
        <v>731</v>
      </c>
    </row>
    <row r="12" spans="1:7" x14ac:dyDescent="0.25">
      <c r="A12">
        <v>11</v>
      </c>
      <c r="B12" s="187" t="s">
        <v>96</v>
      </c>
      <c r="C12">
        <v>130197</v>
      </c>
      <c r="E12" s="187" t="s">
        <v>1004</v>
      </c>
      <c r="F12" s="187" t="s">
        <v>1005</v>
      </c>
      <c r="G12" s="187" t="s">
        <v>732</v>
      </c>
    </row>
    <row r="13" spans="1:7" x14ac:dyDescent="0.25">
      <c r="A13">
        <v>12</v>
      </c>
      <c r="B13" s="187" t="s">
        <v>97</v>
      </c>
      <c r="C13">
        <v>130202</v>
      </c>
      <c r="E13" s="187" t="s">
        <v>1006</v>
      </c>
      <c r="F13" s="187" t="s">
        <v>1007</v>
      </c>
      <c r="G13" s="187" t="s">
        <v>1008</v>
      </c>
    </row>
    <row r="14" spans="1:7" x14ac:dyDescent="0.25">
      <c r="A14">
        <v>13</v>
      </c>
      <c r="B14" s="187" t="s">
        <v>98</v>
      </c>
      <c r="C14">
        <v>130091</v>
      </c>
      <c r="E14" s="187" t="s">
        <v>1009</v>
      </c>
      <c r="F14" s="187" t="s">
        <v>1010</v>
      </c>
      <c r="G14" s="187" t="s">
        <v>728</v>
      </c>
    </row>
    <row r="15" spans="1:7" x14ac:dyDescent="0.25">
      <c r="A15">
        <v>14</v>
      </c>
      <c r="B15" s="187" t="s">
        <v>99</v>
      </c>
      <c r="C15">
        <v>130240</v>
      </c>
      <c r="E15" s="187" t="s">
        <v>1011</v>
      </c>
      <c r="F15" s="187" t="s">
        <v>1012</v>
      </c>
      <c r="G15" s="187" t="s">
        <v>1013</v>
      </c>
    </row>
    <row r="16" spans="1:7" x14ac:dyDescent="0.25">
      <c r="A16">
        <v>15</v>
      </c>
      <c r="B16" s="187" t="s">
        <v>100</v>
      </c>
      <c r="C16">
        <v>130071</v>
      </c>
      <c r="E16" s="187" t="s">
        <v>1014</v>
      </c>
      <c r="F16" s="187" t="s">
        <v>1015</v>
      </c>
      <c r="G16" s="187" t="s">
        <v>518</v>
      </c>
    </row>
    <row r="17" spans="1:7" x14ac:dyDescent="0.25">
      <c r="A17">
        <v>16</v>
      </c>
      <c r="B17" s="187" t="s">
        <v>101</v>
      </c>
      <c r="C17">
        <v>130236</v>
      </c>
      <c r="E17" s="187" t="s">
        <v>1016</v>
      </c>
      <c r="F17" s="187" t="s">
        <v>1017</v>
      </c>
      <c r="G17" s="187" t="s">
        <v>739</v>
      </c>
    </row>
    <row r="18" spans="1:7" x14ac:dyDescent="0.25">
      <c r="A18">
        <v>17</v>
      </c>
      <c r="B18" s="187" t="s">
        <v>102</v>
      </c>
      <c r="C18">
        <v>130255</v>
      </c>
      <c r="E18" s="187" t="s">
        <v>1018</v>
      </c>
      <c r="F18" s="187" t="s">
        <v>1019</v>
      </c>
      <c r="G18" s="187" t="s">
        <v>743</v>
      </c>
    </row>
    <row r="19" spans="1:7" x14ac:dyDescent="0.25">
      <c r="A19">
        <v>18</v>
      </c>
      <c r="B19" s="187" t="s">
        <v>103</v>
      </c>
      <c r="C19">
        <v>130034</v>
      </c>
      <c r="E19" s="187" t="s">
        <v>1020</v>
      </c>
      <c r="F19" s="187" t="s">
        <v>1021</v>
      </c>
      <c r="G19" s="187" t="s">
        <v>1022</v>
      </c>
    </row>
    <row r="20" spans="1:7" x14ac:dyDescent="0.25">
      <c r="A20">
        <v>19</v>
      </c>
      <c r="B20" s="187" t="s">
        <v>104</v>
      </c>
      <c r="C20">
        <v>130273</v>
      </c>
      <c r="E20" s="187" t="s">
        <v>1023</v>
      </c>
      <c r="F20" s="187" t="s">
        <v>1024</v>
      </c>
      <c r="G20" s="187" t="s">
        <v>742</v>
      </c>
    </row>
    <row r="21" spans="1:7" x14ac:dyDescent="0.25">
      <c r="A21">
        <v>20</v>
      </c>
      <c r="B21" s="187" t="s">
        <v>105</v>
      </c>
      <c r="C21">
        <v>130228</v>
      </c>
      <c r="E21" s="187" t="s">
        <v>1025</v>
      </c>
      <c r="F21" s="187" t="s">
        <v>1026</v>
      </c>
      <c r="G21" s="187" t="s">
        <v>1027</v>
      </c>
    </row>
    <row r="22" spans="1:7" x14ac:dyDescent="0.25">
      <c r="A22">
        <v>21</v>
      </c>
      <c r="B22" s="187" t="s">
        <v>106</v>
      </c>
      <c r="C22">
        <v>130290</v>
      </c>
      <c r="E22" s="187" t="s">
        <v>1028</v>
      </c>
      <c r="F22" s="187" t="s">
        <v>1029</v>
      </c>
      <c r="G22" s="187" t="s">
        <v>549</v>
      </c>
    </row>
    <row r="23" spans="1:7" x14ac:dyDescent="0.25">
      <c r="A23">
        <v>22</v>
      </c>
      <c r="B23" s="187" t="s">
        <v>107</v>
      </c>
      <c r="C23">
        <v>130293</v>
      </c>
      <c r="E23" s="187" t="s">
        <v>1030</v>
      </c>
      <c r="F23" s="187" t="s">
        <v>1031</v>
      </c>
      <c r="G23" s="187" t="s">
        <v>498</v>
      </c>
    </row>
    <row r="24" spans="1:7" x14ac:dyDescent="0.25">
      <c r="A24">
        <v>23</v>
      </c>
      <c r="B24" s="187" t="s">
        <v>108</v>
      </c>
      <c r="C24">
        <v>130104</v>
      </c>
      <c r="E24" s="187" t="s">
        <v>1032</v>
      </c>
      <c r="F24" s="187" t="s">
        <v>1033</v>
      </c>
      <c r="G24" s="187" t="s">
        <v>574</v>
      </c>
    </row>
    <row r="25" spans="1:7" x14ac:dyDescent="0.25">
      <c r="A25">
        <v>24</v>
      </c>
      <c r="B25" s="187" t="s">
        <v>109</v>
      </c>
      <c r="C25">
        <v>130237</v>
      </c>
      <c r="E25" s="187" t="s">
        <v>1034</v>
      </c>
      <c r="F25" s="187" t="s">
        <v>1017</v>
      </c>
      <c r="G25" s="187" t="s">
        <v>739</v>
      </c>
    </row>
    <row r="26" spans="1:7" x14ac:dyDescent="0.25">
      <c r="A26">
        <v>25</v>
      </c>
      <c r="B26" s="187" t="s">
        <v>110</v>
      </c>
      <c r="C26">
        <v>130187</v>
      </c>
      <c r="E26" s="187" t="s">
        <v>1035</v>
      </c>
      <c r="F26" s="187" t="s">
        <v>971</v>
      </c>
      <c r="G26" s="187" t="s">
        <v>971</v>
      </c>
    </row>
    <row r="27" spans="1:7" x14ac:dyDescent="0.25">
      <c r="A27">
        <v>26</v>
      </c>
      <c r="B27" s="187" t="s">
        <v>111</v>
      </c>
      <c r="C27">
        <v>130182</v>
      </c>
      <c r="E27" s="187" t="s">
        <v>1036</v>
      </c>
      <c r="F27" s="187" t="s">
        <v>971</v>
      </c>
      <c r="G27" s="187" t="s">
        <v>971</v>
      </c>
    </row>
    <row r="28" spans="1:7" x14ac:dyDescent="0.25">
      <c r="A28">
        <v>27</v>
      </c>
      <c r="B28" s="187" t="s">
        <v>112</v>
      </c>
      <c r="C28">
        <v>130212</v>
      </c>
      <c r="E28" s="187" t="s">
        <v>1037</v>
      </c>
      <c r="F28" s="187" t="s">
        <v>1038</v>
      </c>
      <c r="G28" s="187" t="s">
        <v>740</v>
      </c>
    </row>
    <row r="29" spans="1:7" x14ac:dyDescent="0.25">
      <c r="A29">
        <v>28</v>
      </c>
      <c r="B29" s="187" t="s">
        <v>113</v>
      </c>
      <c r="C29">
        <v>130168</v>
      </c>
      <c r="E29" s="187" t="s">
        <v>1039</v>
      </c>
      <c r="F29" s="187" t="s">
        <v>1040</v>
      </c>
      <c r="G29" s="187" t="s">
        <v>745</v>
      </c>
    </row>
    <row r="30" spans="1:7" x14ac:dyDescent="0.25">
      <c r="A30">
        <v>29</v>
      </c>
      <c r="B30" s="187" t="s">
        <v>114</v>
      </c>
      <c r="C30">
        <v>130306</v>
      </c>
      <c r="E30" s="187" t="s">
        <v>1041</v>
      </c>
      <c r="F30" s="187" t="s">
        <v>1042</v>
      </c>
      <c r="G30" s="187" t="s">
        <v>747</v>
      </c>
    </row>
    <row r="31" spans="1:7" x14ac:dyDescent="0.25">
      <c r="A31">
        <v>30</v>
      </c>
      <c r="B31" s="187" t="s">
        <v>115</v>
      </c>
      <c r="C31">
        <v>130299</v>
      </c>
      <c r="E31" s="187" t="s">
        <v>1043</v>
      </c>
      <c r="F31" s="187" t="s">
        <v>1044</v>
      </c>
      <c r="G31" s="187" t="s">
        <v>475</v>
      </c>
    </row>
    <row r="32" spans="1:7" x14ac:dyDescent="0.25">
      <c r="A32">
        <v>31</v>
      </c>
      <c r="B32" s="187" t="s">
        <v>116</v>
      </c>
      <c r="C32">
        <v>130416</v>
      </c>
      <c r="E32" s="187" t="s">
        <v>1045</v>
      </c>
      <c r="F32" s="187" t="s">
        <v>1046</v>
      </c>
      <c r="G32" s="187" t="s">
        <v>505</v>
      </c>
    </row>
    <row r="33" spans="1:7" x14ac:dyDescent="0.25">
      <c r="A33">
        <v>32</v>
      </c>
      <c r="B33" s="187" t="s">
        <v>117</v>
      </c>
      <c r="C33">
        <v>130332</v>
      </c>
      <c r="E33" s="187" t="s">
        <v>1047</v>
      </c>
      <c r="F33" s="187" t="s">
        <v>1048</v>
      </c>
      <c r="G33" s="187" t="s">
        <v>535</v>
      </c>
    </row>
    <row r="34" spans="1:7" x14ac:dyDescent="0.25">
      <c r="A34">
        <v>33</v>
      </c>
      <c r="B34" s="187" t="s">
        <v>118</v>
      </c>
      <c r="C34">
        <v>130365</v>
      </c>
      <c r="E34" s="187" t="s">
        <v>1049</v>
      </c>
      <c r="F34" s="187" t="s">
        <v>1050</v>
      </c>
      <c r="G34" s="187" t="s">
        <v>509</v>
      </c>
    </row>
    <row r="35" spans="1:7" x14ac:dyDescent="0.25">
      <c r="A35">
        <v>34</v>
      </c>
      <c r="B35" s="187" t="s">
        <v>119</v>
      </c>
      <c r="C35">
        <v>130408</v>
      </c>
      <c r="E35" s="187" t="s">
        <v>1051</v>
      </c>
      <c r="F35" s="187" t="s">
        <v>1052</v>
      </c>
      <c r="G35" s="187" t="s">
        <v>513</v>
      </c>
    </row>
    <row r="36" spans="1:7" x14ac:dyDescent="0.25">
      <c r="A36">
        <v>35</v>
      </c>
      <c r="B36" s="187" t="s">
        <v>120</v>
      </c>
      <c r="C36">
        <v>130413</v>
      </c>
      <c r="E36" s="187" t="s">
        <v>1053</v>
      </c>
      <c r="F36" s="187" t="s">
        <v>1054</v>
      </c>
      <c r="G36" s="187" t="s">
        <v>571</v>
      </c>
    </row>
    <row r="37" spans="1:7" x14ac:dyDescent="0.25">
      <c r="A37">
        <v>36</v>
      </c>
      <c r="B37" s="187" t="s">
        <v>121</v>
      </c>
      <c r="C37">
        <v>130381</v>
      </c>
      <c r="E37" s="187" t="s">
        <v>1055</v>
      </c>
      <c r="F37" s="187" t="s">
        <v>1056</v>
      </c>
      <c r="G37" s="187" t="s">
        <v>490</v>
      </c>
    </row>
    <row r="38" spans="1:7" x14ac:dyDescent="0.25">
      <c r="A38">
        <v>37</v>
      </c>
      <c r="B38" s="187" t="s">
        <v>122</v>
      </c>
      <c r="C38">
        <v>130178</v>
      </c>
      <c r="E38" s="187" t="s">
        <v>1057</v>
      </c>
      <c r="F38" s="187" t="s">
        <v>1058</v>
      </c>
      <c r="G38" s="187" t="s">
        <v>1059</v>
      </c>
    </row>
    <row r="39" spans="1:7" x14ac:dyDescent="0.25">
      <c r="A39">
        <v>38</v>
      </c>
      <c r="B39" s="187" t="s">
        <v>123</v>
      </c>
      <c r="C39">
        <v>130440</v>
      </c>
      <c r="E39" s="187" t="s">
        <v>1060</v>
      </c>
      <c r="F39" s="187" t="s">
        <v>1061</v>
      </c>
      <c r="G39" s="187" t="s">
        <v>472</v>
      </c>
    </row>
    <row r="40" spans="1:7" x14ac:dyDescent="0.25">
      <c r="A40">
        <v>39</v>
      </c>
      <c r="B40" s="187" t="s">
        <v>124</v>
      </c>
      <c r="C40">
        <v>130461</v>
      </c>
      <c r="E40" s="187" t="s">
        <v>1062</v>
      </c>
      <c r="F40" s="187" t="s">
        <v>1063</v>
      </c>
      <c r="G40" s="187" t="s">
        <v>523</v>
      </c>
    </row>
    <row r="41" spans="1:7" x14ac:dyDescent="0.25">
      <c r="A41">
        <v>40</v>
      </c>
      <c r="B41" s="187" t="s">
        <v>125</v>
      </c>
      <c r="C41">
        <v>130476</v>
      </c>
      <c r="E41" s="187" t="s">
        <v>1064</v>
      </c>
      <c r="F41" s="187" t="s">
        <v>1065</v>
      </c>
      <c r="G41" s="187" t="s">
        <v>527</v>
      </c>
    </row>
    <row r="42" spans="1:7" x14ac:dyDescent="0.25">
      <c r="A42">
        <v>41</v>
      </c>
      <c r="B42" s="187" t="s">
        <v>126</v>
      </c>
      <c r="C42">
        <v>130225</v>
      </c>
      <c r="E42" s="187" t="s">
        <v>1066</v>
      </c>
      <c r="F42" s="187" t="s">
        <v>1067</v>
      </c>
      <c r="G42" s="187" t="s">
        <v>530</v>
      </c>
    </row>
    <row r="43" spans="1:7" x14ac:dyDescent="0.25">
      <c r="A43">
        <v>42</v>
      </c>
      <c r="B43" s="187" t="s">
        <v>289</v>
      </c>
      <c r="C43">
        <v>130093</v>
      </c>
      <c r="E43" s="187" t="s">
        <v>1068</v>
      </c>
      <c r="F43" s="187" t="s">
        <v>1069</v>
      </c>
      <c r="G43" s="187" t="s">
        <v>746</v>
      </c>
    </row>
    <row r="44" spans="1:7" x14ac:dyDescent="0.25">
      <c r="A44">
        <v>43</v>
      </c>
      <c r="B44" s="187" t="s">
        <v>127</v>
      </c>
      <c r="C44">
        <v>130451</v>
      </c>
      <c r="E44" s="187" t="s">
        <v>1070</v>
      </c>
      <c r="F44" s="187" t="s">
        <v>1071</v>
      </c>
      <c r="G44" s="187" t="s">
        <v>578</v>
      </c>
    </row>
    <row r="45" spans="1:7" x14ac:dyDescent="0.25">
      <c r="A45">
        <v>44</v>
      </c>
      <c r="B45" s="187" t="s">
        <v>128</v>
      </c>
      <c r="C45">
        <v>130023</v>
      </c>
      <c r="E45" s="187" t="s">
        <v>1072</v>
      </c>
      <c r="F45" s="187" t="s">
        <v>1073</v>
      </c>
      <c r="G45" s="187" t="s">
        <v>571</v>
      </c>
    </row>
    <row r="46" spans="1:7" x14ac:dyDescent="0.25">
      <c r="A46">
        <v>45</v>
      </c>
      <c r="B46" s="187" t="s">
        <v>129</v>
      </c>
      <c r="C46">
        <v>130519</v>
      </c>
      <c r="E46" s="187" t="s">
        <v>1074</v>
      </c>
      <c r="F46" s="187" t="s">
        <v>1075</v>
      </c>
      <c r="G46" s="187" t="s">
        <v>461</v>
      </c>
    </row>
    <row r="47" spans="1:7" x14ac:dyDescent="0.25">
      <c r="A47">
        <v>46</v>
      </c>
      <c r="B47" s="187" t="s">
        <v>130</v>
      </c>
      <c r="C47">
        <v>130521</v>
      </c>
      <c r="E47" s="187" t="s">
        <v>1076</v>
      </c>
      <c r="F47" s="187" t="s">
        <v>1077</v>
      </c>
      <c r="G47" s="187" t="s">
        <v>447</v>
      </c>
    </row>
    <row r="48" spans="1:7" x14ac:dyDescent="0.25">
      <c r="A48">
        <v>47</v>
      </c>
      <c r="B48" s="187" t="s">
        <v>131</v>
      </c>
      <c r="C48">
        <v>130525</v>
      </c>
      <c r="E48" s="187" t="s">
        <v>1078</v>
      </c>
      <c r="F48" s="187" t="s">
        <v>1079</v>
      </c>
      <c r="G48" s="187" t="s">
        <v>533</v>
      </c>
    </row>
    <row r="49" spans="1:7" x14ac:dyDescent="0.25">
      <c r="A49">
        <v>48</v>
      </c>
      <c r="B49" s="187" t="s">
        <v>132</v>
      </c>
      <c r="C49">
        <v>130536</v>
      </c>
      <c r="E49" s="187" t="s">
        <v>1080</v>
      </c>
      <c r="F49" s="187" t="s">
        <v>1081</v>
      </c>
      <c r="G49" s="187" t="s">
        <v>781</v>
      </c>
    </row>
    <row r="50" spans="1:7" x14ac:dyDescent="0.25">
      <c r="A50">
        <v>49</v>
      </c>
      <c r="B50" s="187" t="s">
        <v>290</v>
      </c>
      <c r="C50">
        <v>130438</v>
      </c>
      <c r="E50" s="187" t="s">
        <v>1082</v>
      </c>
      <c r="F50" s="187" t="s">
        <v>1083</v>
      </c>
      <c r="G50" s="187" t="s">
        <v>782</v>
      </c>
    </row>
    <row r="51" spans="1:7" x14ac:dyDescent="0.25">
      <c r="A51">
        <v>50</v>
      </c>
      <c r="B51" s="187" t="s">
        <v>133</v>
      </c>
      <c r="C51">
        <v>130055</v>
      </c>
      <c r="E51" s="187" t="s">
        <v>1084</v>
      </c>
      <c r="F51" s="187" t="s">
        <v>1085</v>
      </c>
      <c r="G51" s="187"/>
    </row>
    <row r="52" spans="1:7" x14ac:dyDescent="0.25">
      <c r="A52">
        <v>51</v>
      </c>
      <c r="B52" s="187" t="s">
        <v>134</v>
      </c>
      <c r="C52">
        <v>130400</v>
      </c>
      <c r="E52" s="187" t="s">
        <v>1086</v>
      </c>
      <c r="F52" s="187" t="s">
        <v>1087</v>
      </c>
      <c r="G52" s="187" t="s">
        <v>543</v>
      </c>
    </row>
    <row r="53" spans="1:7" x14ac:dyDescent="0.25">
      <c r="A53">
        <v>52</v>
      </c>
      <c r="B53" s="187" t="s">
        <v>135</v>
      </c>
      <c r="C53">
        <v>130412</v>
      </c>
      <c r="E53" s="187" t="s">
        <v>1088</v>
      </c>
      <c r="F53" s="187" t="s">
        <v>1054</v>
      </c>
      <c r="G53" s="187" t="s">
        <v>571</v>
      </c>
    </row>
    <row r="54" spans="1:7" x14ac:dyDescent="0.25">
      <c r="A54">
        <v>53</v>
      </c>
      <c r="B54" s="187" t="s">
        <v>136</v>
      </c>
      <c r="C54">
        <v>130532</v>
      </c>
      <c r="E54" s="187" t="s">
        <v>1089</v>
      </c>
      <c r="F54" s="187"/>
      <c r="G54" s="187"/>
    </row>
    <row r="55" spans="1:7" x14ac:dyDescent="0.25">
      <c r="A55">
        <v>54</v>
      </c>
      <c r="B55" s="187" t="s">
        <v>137</v>
      </c>
      <c r="C55">
        <v>130542</v>
      </c>
      <c r="E55" s="187" t="s">
        <v>1090</v>
      </c>
      <c r="F55" s="187" t="s">
        <v>1091</v>
      </c>
      <c r="G55" s="187" t="s">
        <v>460</v>
      </c>
    </row>
    <row r="56" spans="1:7" x14ac:dyDescent="0.25">
      <c r="A56">
        <v>55</v>
      </c>
      <c r="B56" s="187" t="s">
        <v>138</v>
      </c>
      <c r="C56">
        <v>130555</v>
      </c>
      <c r="E56" s="187" t="s">
        <v>1092</v>
      </c>
      <c r="F56" s="187" t="s">
        <v>1093</v>
      </c>
      <c r="G56" s="187" t="s">
        <v>478</v>
      </c>
    </row>
    <row r="57" spans="1:7" x14ac:dyDescent="0.25">
      <c r="A57">
        <v>56</v>
      </c>
      <c r="B57" s="187" t="s">
        <v>139</v>
      </c>
      <c r="C57">
        <v>130285</v>
      </c>
      <c r="E57" s="187" t="s">
        <v>1094</v>
      </c>
      <c r="F57" s="187" t="s">
        <v>1095</v>
      </c>
      <c r="G57" s="187" t="s">
        <v>521</v>
      </c>
    </row>
    <row r="58" spans="1:7" x14ac:dyDescent="0.25">
      <c r="A58">
        <v>57</v>
      </c>
      <c r="B58" s="187" t="s">
        <v>0</v>
      </c>
      <c r="C58">
        <v>130558</v>
      </c>
      <c r="E58" s="187" t="s">
        <v>1096</v>
      </c>
      <c r="F58" s="187" t="s">
        <v>1097</v>
      </c>
      <c r="G58" s="187" t="s">
        <v>1098</v>
      </c>
    </row>
    <row r="59" spans="1:7" x14ac:dyDescent="0.25">
      <c r="A59">
        <v>58</v>
      </c>
      <c r="B59" s="187" t="s">
        <v>140</v>
      </c>
      <c r="C59">
        <v>130538</v>
      </c>
      <c r="E59" s="187" t="s">
        <v>1099</v>
      </c>
      <c r="F59" s="187" t="s">
        <v>1100</v>
      </c>
      <c r="G59" s="187" t="s">
        <v>493</v>
      </c>
    </row>
    <row r="60" spans="1:7" x14ac:dyDescent="0.25">
      <c r="A60">
        <v>59</v>
      </c>
      <c r="B60" s="187" t="s">
        <v>141</v>
      </c>
      <c r="C60">
        <v>130565</v>
      </c>
      <c r="E60" s="187" t="s">
        <v>1101</v>
      </c>
      <c r="F60" s="187" t="s">
        <v>1102</v>
      </c>
      <c r="G60" s="187" t="s">
        <v>568</v>
      </c>
    </row>
    <row r="61" spans="1:7" x14ac:dyDescent="0.25">
      <c r="A61">
        <v>60</v>
      </c>
      <c r="B61" s="187" t="s">
        <v>1</v>
      </c>
      <c r="C61">
        <v>130172</v>
      </c>
      <c r="E61" s="187" t="s">
        <v>1103</v>
      </c>
      <c r="F61" s="187" t="s">
        <v>1104</v>
      </c>
      <c r="G61" s="187" t="s">
        <v>537</v>
      </c>
    </row>
    <row r="62" spans="1:7" x14ac:dyDescent="0.25">
      <c r="A62">
        <v>61</v>
      </c>
      <c r="B62" s="187" t="s">
        <v>2</v>
      </c>
      <c r="C62">
        <v>130308</v>
      </c>
      <c r="E62" s="187" t="s">
        <v>1105</v>
      </c>
      <c r="F62" s="187" t="s">
        <v>1106</v>
      </c>
      <c r="G62" s="187" t="s">
        <v>483</v>
      </c>
    </row>
    <row r="63" spans="1:7" x14ac:dyDescent="0.25">
      <c r="A63">
        <v>62</v>
      </c>
      <c r="B63" s="187" t="s">
        <v>3</v>
      </c>
      <c r="C63">
        <v>130579</v>
      </c>
      <c r="E63" s="187" t="s">
        <v>1107</v>
      </c>
      <c r="F63" s="187" t="s">
        <v>1108</v>
      </c>
      <c r="G63" s="187" t="s">
        <v>552</v>
      </c>
    </row>
    <row r="64" spans="1:7" x14ac:dyDescent="0.25">
      <c r="A64">
        <v>63</v>
      </c>
      <c r="B64" s="187" t="s">
        <v>4</v>
      </c>
      <c r="C64">
        <v>130591</v>
      </c>
      <c r="D64">
        <v>4</v>
      </c>
      <c r="E64" s="187" t="s">
        <v>1109</v>
      </c>
      <c r="F64" s="187" t="s">
        <v>1110</v>
      </c>
      <c r="G64" s="187" t="s">
        <v>785</v>
      </c>
    </row>
    <row r="65" spans="1:7" x14ac:dyDescent="0.25">
      <c r="A65">
        <v>64</v>
      </c>
      <c r="B65" s="187" t="s">
        <v>291</v>
      </c>
      <c r="C65">
        <v>130462</v>
      </c>
      <c r="E65" s="187" t="s">
        <v>1111</v>
      </c>
      <c r="F65" s="187" t="s">
        <v>1110</v>
      </c>
      <c r="G65" s="187" t="s">
        <v>785</v>
      </c>
    </row>
    <row r="66" spans="1:7" x14ac:dyDescent="0.25">
      <c r="A66">
        <v>65</v>
      </c>
      <c r="B66" s="187" t="s">
        <v>143</v>
      </c>
      <c r="C66">
        <v>130596</v>
      </c>
      <c r="E66" s="187" t="s">
        <v>1112</v>
      </c>
      <c r="F66" s="187" t="s">
        <v>1113</v>
      </c>
      <c r="G66" s="187" t="s">
        <v>515</v>
      </c>
    </row>
    <row r="67" spans="1:7" x14ac:dyDescent="0.25">
      <c r="A67">
        <v>66</v>
      </c>
      <c r="B67" s="187" t="s">
        <v>144</v>
      </c>
      <c r="C67">
        <v>130090</v>
      </c>
      <c r="E67" s="187" t="s">
        <v>1114</v>
      </c>
      <c r="F67" s="187" t="s">
        <v>1115</v>
      </c>
      <c r="G67" s="187" t="s">
        <v>786</v>
      </c>
    </row>
    <row r="68" spans="1:7" x14ac:dyDescent="0.25">
      <c r="A68">
        <v>67</v>
      </c>
      <c r="B68" s="187" t="s">
        <v>145</v>
      </c>
      <c r="C68">
        <v>130613</v>
      </c>
      <c r="E68" s="187" t="s">
        <v>1116</v>
      </c>
      <c r="F68" s="187" t="s">
        <v>1117</v>
      </c>
      <c r="G68" s="187" t="s">
        <v>716</v>
      </c>
    </row>
    <row r="69" spans="1:7" x14ac:dyDescent="0.25">
      <c r="A69">
        <v>68</v>
      </c>
      <c r="B69" s="187" t="s">
        <v>146</v>
      </c>
      <c r="C69">
        <v>130562</v>
      </c>
      <c r="E69" s="187" t="s">
        <v>1118</v>
      </c>
      <c r="F69" s="187" t="s">
        <v>1119</v>
      </c>
      <c r="G69" s="187" t="s">
        <v>1120</v>
      </c>
    </row>
    <row r="70" spans="1:7" x14ac:dyDescent="0.25">
      <c r="A70">
        <v>69</v>
      </c>
      <c r="B70" s="187" t="s">
        <v>147</v>
      </c>
      <c r="C70">
        <v>130630</v>
      </c>
      <c r="E70" s="187" t="s">
        <v>1121</v>
      </c>
      <c r="F70" s="187" t="s">
        <v>1122</v>
      </c>
      <c r="G70" s="187" t="s">
        <v>554</v>
      </c>
    </row>
    <row r="71" spans="1:7" x14ac:dyDescent="0.25">
      <c r="A71">
        <v>70</v>
      </c>
      <c r="B71" s="187" t="s">
        <v>148</v>
      </c>
      <c r="C71">
        <v>130581</v>
      </c>
      <c r="E71" s="187" t="s">
        <v>1123</v>
      </c>
      <c r="F71" s="187" t="s">
        <v>1124</v>
      </c>
      <c r="G71" s="187" t="s">
        <v>486</v>
      </c>
    </row>
    <row r="72" spans="1:7" x14ac:dyDescent="0.25">
      <c r="A72">
        <v>71</v>
      </c>
      <c r="B72" s="187" t="s">
        <v>149</v>
      </c>
      <c r="C72">
        <v>130629</v>
      </c>
      <c r="E72" s="187" t="s">
        <v>1125</v>
      </c>
      <c r="F72" s="187" t="s">
        <v>1126</v>
      </c>
      <c r="G72" s="187" t="s">
        <v>563</v>
      </c>
    </row>
    <row r="73" spans="1:7" x14ac:dyDescent="0.25">
      <c r="A73">
        <v>72</v>
      </c>
      <c r="B73" s="187" t="s">
        <v>150</v>
      </c>
      <c r="C73">
        <v>130627</v>
      </c>
      <c r="E73" s="187" t="s">
        <v>1127</v>
      </c>
      <c r="F73" s="187" t="s">
        <v>1128</v>
      </c>
      <c r="G73" s="187" t="s">
        <v>454</v>
      </c>
    </row>
    <row r="74" spans="1:7" x14ac:dyDescent="0.25">
      <c r="A74">
        <v>73</v>
      </c>
      <c r="B74" s="187" t="s">
        <v>151</v>
      </c>
      <c r="C74">
        <v>130633</v>
      </c>
      <c r="E74" s="187" t="s">
        <v>1129</v>
      </c>
      <c r="F74" s="187" t="s">
        <v>1130</v>
      </c>
      <c r="G74" s="187" t="s">
        <v>566</v>
      </c>
    </row>
    <row r="75" spans="1:7" x14ac:dyDescent="0.25">
      <c r="A75">
        <v>74</v>
      </c>
      <c r="B75" s="187" t="s">
        <v>152</v>
      </c>
      <c r="C75">
        <v>130499</v>
      </c>
      <c r="E75" s="187" t="s">
        <v>1131</v>
      </c>
      <c r="F75" s="187" t="s">
        <v>1132</v>
      </c>
      <c r="G75" s="187" t="s">
        <v>468</v>
      </c>
    </row>
    <row r="76" spans="1:7" x14ac:dyDescent="0.25">
      <c r="A76">
        <v>75</v>
      </c>
      <c r="B76" s="187" t="s">
        <v>292</v>
      </c>
      <c r="C76">
        <v>130361</v>
      </c>
      <c r="E76" s="187" t="s">
        <v>1133</v>
      </c>
      <c r="F76" s="187" t="s">
        <v>1134</v>
      </c>
      <c r="G76" s="187" t="s">
        <v>559</v>
      </c>
    </row>
    <row r="77" spans="1:7" x14ac:dyDescent="0.25">
      <c r="A77">
        <v>76</v>
      </c>
      <c r="B77" s="187" t="s">
        <v>293</v>
      </c>
      <c r="C77">
        <v>130354</v>
      </c>
      <c r="E77" s="187" t="s">
        <v>1135</v>
      </c>
      <c r="F77" s="187" t="s">
        <v>1134</v>
      </c>
      <c r="G77" s="187" t="s">
        <v>559</v>
      </c>
    </row>
    <row r="78" spans="1:7" x14ac:dyDescent="0.25">
      <c r="A78">
        <v>77</v>
      </c>
      <c r="B78" s="187" t="s">
        <v>235</v>
      </c>
      <c r="C78">
        <v>130640</v>
      </c>
      <c r="E78" s="187" t="s">
        <v>1136</v>
      </c>
      <c r="F78" s="187" t="s">
        <v>1137</v>
      </c>
      <c r="G78" s="187" t="s">
        <v>1138</v>
      </c>
    </row>
    <row r="79" spans="1:7" x14ac:dyDescent="0.25">
      <c r="A79">
        <v>78</v>
      </c>
      <c r="B79" s="187" t="s">
        <v>236</v>
      </c>
      <c r="C79">
        <v>130497</v>
      </c>
      <c r="E79" s="187" t="s">
        <v>1139</v>
      </c>
      <c r="F79" s="187"/>
      <c r="G79" s="187"/>
    </row>
    <row r="80" spans="1:7" x14ac:dyDescent="0.25">
      <c r="A80">
        <v>79</v>
      </c>
      <c r="B80" s="187" t="s">
        <v>237</v>
      </c>
      <c r="C80">
        <v>130498</v>
      </c>
      <c r="E80" s="187" t="s">
        <v>1140</v>
      </c>
      <c r="F80" s="187" t="s">
        <v>1141</v>
      </c>
      <c r="G80" s="187" t="s">
        <v>1142</v>
      </c>
    </row>
    <row r="81" spans="1:7" x14ac:dyDescent="0.25">
      <c r="A81">
        <v>80</v>
      </c>
      <c r="B81" s="187" t="s">
        <v>240</v>
      </c>
      <c r="C81">
        <v>130074</v>
      </c>
      <c r="E81" s="187" t="s">
        <v>1143</v>
      </c>
      <c r="F81" s="187" t="s">
        <v>1144</v>
      </c>
      <c r="G81" s="187" t="s">
        <v>540</v>
      </c>
    </row>
    <row r="82" spans="1:7" x14ac:dyDescent="0.25">
      <c r="A82">
        <v>81</v>
      </c>
      <c r="B82" s="187" t="s">
        <v>239</v>
      </c>
      <c r="C82">
        <v>130653</v>
      </c>
      <c r="E82" s="187" t="s">
        <v>1145</v>
      </c>
      <c r="F82" s="187" t="s">
        <v>1146</v>
      </c>
      <c r="G82" s="187" t="s">
        <v>716</v>
      </c>
    </row>
    <row r="83" spans="1:7" x14ac:dyDescent="0.25">
      <c r="A83">
        <v>82</v>
      </c>
      <c r="B83" s="187" t="s">
        <v>294</v>
      </c>
      <c r="C83">
        <v>130642</v>
      </c>
      <c r="E83" s="187" t="s">
        <v>1147</v>
      </c>
      <c r="F83" s="187" t="s">
        <v>1148</v>
      </c>
      <c r="G83" s="187" t="s">
        <v>1149</v>
      </c>
    </row>
    <row r="84" spans="1:7" x14ac:dyDescent="0.25">
      <c r="A84">
        <v>83</v>
      </c>
      <c r="B84" s="187" t="s">
        <v>295</v>
      </c>
      <c r="C84">
        <v>130628</v>
      </c>
      <c r="E84" s="187" t="s">
        <v>1150</v>
      </c>
      <c r="F84" s="187" t="s">
        <v>1151</v>
      </c>
      <c r="G84" s="187" t="s">
        <v>1152</v>
      </c>
    </row>
    <row r="85" spans="1:7" x14ac:dyDescent="0.25">
      <c r="A85">
        <v>84</v>
      </c>
      <c r="B85" s="187" t="s">
        <v>296</v>
      </c>
      <c r="C85">
        <v>130656</v>
      </c>
      <c r="E85" s="187" t="s">
        <v>1153</v>
      </c>
      <c r="F85" s="187" t="s">
        <v>1154</v>
      </c>
      <c r="G85" s="187" t="s">
        <v>1155</v>
      </c>
    </row>
    <row r="86" spans="1:7" x14ac:dyDescent="0.25">
      <c r="A86">
        <v>85</v>
      </c>
      <c r="B86" s="187" t="s">
        <v>297</v>
      </c>
      <c r="C86">
        <v>130674</v>
      </c>
      <c r="E86" s="187" t="s">
        <v>1156</v>
      </c>
      <c r="F86" s="187" t="s">
        <v>1157</v>
      </c>
      <c r="G86" s="187" t="s">
        <v>1158</v>
      </c>
    </row>
    <row r="87" spans="1:7" x14ac:dyDescent="0.25">
      <c r="A87">
        <v>86</v>
      </c>
      <c r="B87" s="187" t="s">
        <v>298</v>
      </c>
      <c r="C87">
        <v>130665</v>
      </c>
      <c r="E87" s="187" t="s">
        <v>1159</v>
      </c>
      <c r="F87" s="187" t="s">
        <v>1160</v>
      </c>
      <c r="G87" s="187" t="s">
        <v>1161</v>
      </c>
    </row>
    <row r="88" spans="1:7" x14ac:dyDescent="0.25">
      <c r="A88">
        <v>87</v>
      </c>
      <c r="B88" s="187" t="s">
        <v>299</v>
      </c>
      <c r="C88">
        <v>130666</v>
      </c>
      <c r="E88" s="187" t="s">
        <v>1162</v>
      </c>
      <c r="F88" s="187" t="s">
        <v>1160</v>
      </c>
      <c r="G88" s="187" t="s">
        <v>1161</v>
      </c>
    </row>
    <row r="89" spans="1:7" x14ac:dyDescent="0.25">
      <c r="A89">
        <v>88</v>
      </c>
      <c r="B89" s="187" t="s">
        <v>300</v>
      </c>
      <c r="C89">
        <v>130668</v>
      </c>
      <c r="E89" s="187" t="s">
        <v>1163</v>
      </c>
      <c r="F89" s="187" t="s">
        <v>1164</v>
      </c>
      <c r="G89" s="187" t="s">
        <v>1165</v>
      </c>
    </row>
    <row r="90" spans="1:7" x14ac:dyDescent="0.25">
      <c r="A90">
        <v>89</v>
      </c>
      <c r="B90" s="187" t="s">
        <v>413</v>
      </c>
      <c r="C90">
        <v>130271</v>
      </c>
      <c r="E90" s="187" t="s">
        <v>1166</v>
      </c>
      <c r="F90" s="187" t="s">
        <v>1167</v>
      </c>
      <c r="G90" s="187" t="s">
        <v>1168</v>
      </c>
    </row>
    <row r="91" spans="1:7" x14ac:dyDescent="0.25">
      <c r="A91">
        <v>90</v>
      </c>
      <c r="B91" s="187" t="s">
        <v>428</v>
      </c>
      <c r="C91">
        <v>130715</v>
      </c>
      <c r="E91" s="187" t="s">
        <v>1169</v>
      </c>
      <c r="F91" s="187" t="s">
        <v>1170</v>
      </c>
      <c r="G91" s="187" t="s">
        <v>1171</v>
      </c>
    </row>
    <row r="92" spans="1:7" x14ac:dyDescent="0.25">
      <c r="A92">
        <v>91</v>
      </c>
      <c r="B92" s="187" t="s">
        <v>414</v>
      </c>
      <c r="C92">
        <v>130713</v>
      </c>
      <c r="E92" s="187" t="s">
        <v>1172</v>
      </c>
      <c r="F92" s="187" t="s">
        <v>1173</v>
      </c>
      <c r="G92" s="187" t="s">
        <v>1174</v>
      </c>
    </row>
    <row r="93" spans="1:7" x14ac:dyDescent="0.25">
      <c r="A93">
        <v>92</v>
      </c>
      <c r="B93" s="187" t="s">
        <v>415</v>
      </c>
      <c r="C93">
        <v>130710</v>
      </c>
      <c r="E93" s="187" t="s">
        <v>1175</v>
      </c>
      <c r="F93" s="187" t="s">
        <v>1176</v>
      </c>
      <c r="G93" s="187" t="s">
        <v>1177</v>
      </c>
    </row>
    <row r="94" spans="1:7" x14ac:dyDescent="0.25">
      <c r="A94">
        <v>93</v>
      </c>
      <c r="B94" s="187" t="s">
        <v>420</v>
      </c>
      <c r="C94">
        <v>130677</v>
      </c>
      <c r="E94" s="187" t="s">
        <v>1178</v>
      </c>
      <c r="F94" s="187" t="s">
        <v>1179</v>
      </c>
      <c r="G94" s="187" t="s">
        <v>789</v>
      </c>
    </row>
    <row r="95" spans="1:7" x14ac:dyDescent="0.25">
      <c r="A95">
        <v>94</v>
      </c>
      <c r="B95" s="187" t="s">
        <v>422</v>
      </c>
      <c r="C95">
        <v>130657</v>
      </c>
      <c r="E95" s="187" t="s">
        <v>1180</v>
      </c>
      <c r="F95" s="187" t="s">
        <v>1181</v>
      </c>
      <c r="G95" s="187" t="s">
        <v>1182</v>
      </c>
    </row>
    <row r="96" spans="1:7" x14ac:dyDescent="0.25">
      <c r="A96">
        <v>95</v>
      </c>
      <c r="B96" s="187" t="s">
        <v>424</v>
      </c>
      <c r="C96">
        <v>130714</v>
      </c>
      <c r="E96" s="187" t="s">
        <v>1183</v>
      </c>
      <c r="F96" s="187" t="s">
        <v>1184</v>
      </c>
      <c r="G96" s="187" t="s">
        <v>1185</v>
      </c>
    </row>
    <row r="97" spans="1:7" x14ac:dyDescent="0.25">
      <c r="A97">
        <v>96</v>
      </c>
      <c r="B97" s="187" t="s">
        <v>430</v>
      </c>
      <c r="C97">
        <v>130439</v>
      </c>
      <c r="E97" s="187" t="s">
        <v>1186</v>
      </c>
      <c r="F97" s="187" t="s">
        <v>1187</v>
      </c>
      <c r="G97" s="187" t="s">
        <v>1188</v>
      </c>
    </row>
    <row r="98" spans="1:7" x14ac:dyDescent="0.25">
      <c r="A98">
        <v>97</v>
      </c>
      <c r="B98" s="187" t="s">
        <v>431</v>
      </c>
      <c r="C98">
        <v>130079</v>
      </c>
      <c r="E98" s="187" t="s">
        <v>1189</v>
      </c>
      <c r="F98" s="187" t="s">
        <v>1190</v>
      </c>
      <c r="G98" s="187" t="s">
        <v>1191</v>
      </c>
    </row>
    <row r="99" spans="1:7" x14ac:dyDescent="0.25">
      <c r="A99">
        <v>98</v>
      </c>
      <c r="B99" s="187" t="s">
        <v>437</v>
      </c>
      <c r="C99">
        <v>130729</v>
      </c>
      <c r="E99" s="187" t="s">
        <v>1192</v>
      </c>
      <c r="F99" s="187" t="s">
        <v>1193</v>
      </c>
      <c r="G99" s="187" t="s">
        <v>1194</v>
      </c>
    </row>
    <row r="100" spans="1:7" x14ac:dyDescent="0.25">
      <c r="A100">
        <v>99</v>
      </c>
      <c r="B100" s="187" t="s">
        <v>439</v>
      </c>
      <c r="C100">
        <v>130763</v>
      </c>
      <c r="E100" s="187" t="s">
        <v>1195</v>
      </c>
      <c r="F100" s="187" t="s">
        <v>1196</v>
      </c>
      <c r="G100" s="187" t="s">
        <v>791</v>
      </c>
    </row>
    <row r="101" spans="1:7" x14ac:dyDescent="0.25">
      <c r="A101">
        <v>100</v>
      </c>
      <c r="B101" s="187" t="s">
        <v>587</v>
      </c>
      <c r="C101">
        <v>130760</v>
      </c>
      <c r="E101" s="187" t="s">
        <v>1197</v>
      </c>
      <c r="F101" s="187" t="s">
        <v>1198</v>
      </c>
      <c r="G101" s="187" t="s">
        <v>1199</v>
      </c>
    </row>
    <row r="102" spans="1:7" x14ac:dyDescent="0.25">
      <c r="A102">
        <v>101</v>
      </c>
      <c r="B102" s="187" t="s">
        <v>588</v>
      </c>
      <c r="C102">
        <v>130754</v>
      </c>
      <c r="E102" s="187" t="s">
        <v>1200</v>
      </c>
      <c r="F102" s="187" t="s">
        <v>1201</v>
      </c>
      <c r="G102" s="187" t="s">
        <v>1202</v>
      </c>
    </row>
    <row r="103" spans="1:7" x14ac:dyDescent="0.25">
      <c r="A103">
        <v>102</v>
      </c>
      <c r="B103" s="187" t="s">
        <v>589</v>
      </c>
      <c r="C103">
        <v>130244</v>
      </c>
      <c r="E103" s="187" t="s">
        <v>1203</v>
      </c>
      <c r="F103" s="187" t="s">
        <v>1204</v>
      </c>
      <c r="G103" s="187" t="s">
        <v>1205</v>
      </c>
    </row>
    <row r="104" spans="1:7" x14ac:dyDescent="0.25">
      <c r="A104">
        <v>103</v>
      </c>
      <c r="B104" s="187" t="s">
        <v>590</v>
      </c>
      <c r="C104">
        <v>130778</v>
      </c>
      <c r="E104" s="187" t="s">
        <v>1206</v>
      </c>
      <c r="F104" s="187" t="s">
        <v>1207</v>
      </c>
      <c r="G104" s="187" t="s">
        <v>790</v>
      </c>
    </row>
    <row r="105" spans="1:7" x14ac:dyDescent="0.25">
      <c r="A105">
        <v>104</v>
      </c>
      <c r="B105" s="187" t="s">
        <v>591</v>
      </c>
      <c r="C105">
        <v>130483</v>
      </c>
      <c r="E105" s="187" t="s">
        <v>1208</v>
      </c>
      <c r="F105" s="187" t="s">
        <v>1209</v>
      </c>
      <c r="G105" s="187" t="s">
        <v>1210</v>
      </c>
    </row>
    <row r="106" spans="1:7" x14ac:dyDescent="0.25">
      <c r="A106">
        <v>105</v>
      </c>
      <c r="B106" s="187" t="s">
        <v>689</v>
      </c>
      <c r="C106">
        <v>130644</v>
      </c>
      <c r="E106" s="187" t="s">
        <v>1211</v>
      </c>
      <c r="F106" s="187" t="s">
        <v>1212</v>
      </c>
      <c r="G106" s="187" t="s">
        <v>1213</v>
      </c>
    </row>
    <row r="107" spans="1:7" x14ac:dyDescent="0.25">
      <c r="A107">
        <v>106</v>
      </c>
      <c r="B107" s="187" t="s">
        <v>690</v>
      </c>
      <c r="C107">
        <v>130643</v>
      </c>
      <c r="E107" s="187" t="s">
        <v>1214</v>
      </c>
      <c r="F107" s="187" t="s">
        <v>1212</v>
      </c>
      <c r="G107" s="187" t="s">
        <v>1215</v>
      </c>
    </row>
    <row r="108" spans="1:7" x14ac:dyDescent="0.25">
      <c r="A108">
        <v>107</v>
      </c>
      <c r="B108" s="187" t="s">
        <v>691</v>
      </c>
      <c r="C108">
        <v>130785</v>
      </c>
      <c r="E108" s="187" t="s">
        <v>1216</v>
      </c>
      <c r="F108" s="187" t="s">
        <v>1217</v>
      </c>
      <c r="G108" s="187" t="s">
        <v>1218</v>
      </c>
    </row>
    <row r="109" spans="1:7" x14ac:dyDescent="0.25">
      <c r="A109">
        <v>108</v>
      </c>
      <c r="B109" s="187" t="s">
        <v>692</v>
      </c>
      <c r="C109">
        <v>130790</v>
      </c>
      <c r="E109" s="187" t="s">
        <v>1219</v>
      </c>
      <c r="F109" s="187" t="s">
        <v>1220</v>
      </c>
      <c r="G109" s="187" t="s">
        <v>1221</v>
      </c>
    </row>
    <row r="110" spans="1:7" x14ac:dyDescent="0.25">
      <c r="A110">
        <v>109</v>
      </c>
      <c r="B110" s="187" t="s">
        <v>693</v>
      </c>
      <c r="C110">
        <v>130792</v>
      </c>
      <c r="E110" s="187" t="s">
        <v>1222</v>
      </c>
      <c r="F110" s="187" t="s">
        <v>1223</v>
      </c>
      <c r="G110" s="187" t="s">
        <v>447</v>
      </c>
    </row>
    <row r="111" spans="1:7" x14ac:dyDescent="0.25">
      <c r="A111">
        <v>110</v>
      </c>
      <c r="B111" s="187" t="s">
        <v>695</v>
      </c>
      <c r="C111">
        <v>130459</v>
      </c>
      <c r="E111" s="187" t="s">
        <v>1224</v>
      </c>
      <c r="F111" s="187" t="s">
        <v>1225</v>
      </c>
      <c r="G111" s="187" t="s">
        <v>1226</v>
      </c>
    </row>
    <row r="112" spans="1:7" x14ac:dyDescent="0.25">
      <c r="A112">
        <v>111</v>
      </c>
      <c r="B112" s="187" t="s">
        <v>696</v>
      </c>
      <c r="C112">
        <v>130791</v>
      </c>
      <c r="D112">
        <v>5</v>
      </c>
      <c r="E112" s="187" t="s">
        <v>1227</v>
      </c>
      <c r="F112" s="187" t="s">
        <v>1228</v>
      </c>
      <c r="G112" s="187" t="s">
        <v>1229</v>
      </c>
    </row>
    <row r="113" spans="1:7" x14ac:dyDescent="0.25">
      <c r="A113">
        <v>112</v>
      </c>
      <c r="B113" s="187" t="s">
        <v>700</v>
      </c>
      <c r="C113">
        <v>130807</v>
      </c>
      <c r="D113">
        <v>7</v>
      </c>
      <c r="E113" s="187" t="s">
        <v>1230</v>
      </c>
      <c r="F113" s="187" t="s">
        <v>1231</v>
      </c>
      <c r="G113" s="187" t="s">
        <v>1232</v>
      </c>
    </row>
    <row r="114" spans="1:7" x14ac:dyDescent="0.25">
      <c r="A114">
        <v>113</v>
      </c>
      <c r="B114" s="187" t="s">
        <v>701</v>
      </c>
      <c r="C114">
        <v>130799</v>
      </c>
      <c r="D114">
        <v>6</v>
      </c>
      <c r="E114" s="187" t="s">
        <v>1233</v>
      </c>
      <c r="F114" s="187" t="s">
        <v>1234</v>
      </c>
      <c r="G114" s="187" t="s">
        <v>1235</v>
      </c>
    </row>
    <row r="115" spans="1:7" x14ac:dyDescent="0.25">
      <c r="A115">
        <v>114</v>
      </c>
      <c r="B115" s="187" t="s">
        <v>1274</v>
      </c>
      <c r="C115">
        <v>130812</v>
      </c>
      <c r="D115">
        <v>9</v>
      </c>
      <c r="E115" s="187" t="s">
        <v>1236</v>
      </c>
      <c r="F115" s="187" t="s">
        <v>1237</v>
      </c>
      <c r="G115" s="187" t="s">
        <v>1238</v>
      </c>
    </row>
    <row r="116" spans="1:7" x14ac:dyDescent="0.25">
      <c r="A116">
        <v>115</v>
      </c>
      <c r="B116" s="187" t="s">
        <v>1275</v>
      </c>
      <c r="C116">
        <v>130229</v>
      </c>
      <c r="D116">
        <v>1</v>
      </c>
      <c r="E116" s="187" t="s">
        <v>1239</v>
      </c>
      <c r="F116" s="187" t="s">
        <v>1240</v>
      </c>
      <c r="G116" s="187" t="s">
        <v>1241</v>
      </c>
    </row>
    <row r="117" spans="1:7" x14ac:dyDescent="0.25">
      <c r="A117">
        <v>116</v>
      </c>
      <c r="B117" s="187" t="s">
        <v>706</v>
      </c>
      <c r="C117">
        <v>130822</v>
      </c>
      <c r="D117">
        <v>13</v>
      </c>
      <c r="E117" s="187" t="s">
        <v>1242</v>
      </c>
      <c r="F117" s="187" t="s">
        <v>1243</v>
      </c>
      <c r="G117" s="187" t="s">
        <v>1244</v>
      </c>
    </row>
    <row r="118" spans="1:7" x14ac:dyDescent="0.25">
      <c r="A118">
        <v>117</v>
      </c>
      <c r="B118" s="187" t="s">
        <v>703</v>
      </c>
      <c r="C118">
        <v>130817</v>
      </c>
      <c r="D118">
        <v>10</v>
      </c>
      <c r="E118" s="187" t="s">
        <v>1245</v>
      </c>
      <c r="F118" s="187" t="s">
        <v>1243</v>
      </c>
      <c r="G118" s="187" t="s">
        <v>1244</v>
      </c>
    </row>
    <row r="119" spans="1:7" x14ac:dyDescent="0.25">
      <c r="A119">
        <v>118</v>
      </c>
      <c r="B119" s="187" t="s">
        <v>704</v>
      </c>
      <c r="C119">
        <v>130171</v>
      </c>
      <c r="D119">
        <v>2</v>
      </c>
      <c r="E119" s="187" t="s">
        <v>1246</v>
      </c>
      <c r="F119" s="187" t="s">
        <v>1243</v>
      </c>
      <c r="G119" s="187" t="s">
        <v>1244</v>
      </c>
    </row>
    <row r="120" spans="1:7" x14ac:dyDescent="0.25">
      <c r="A120">
        <v>119</v>
      </c>
      <c r="B120" s="187" t="s">
        <v>709</v>
      </c>
      <c r="C120">
        <v>130808</v>
      </c>
      <c r="D120">
        <v>8</v>
      </c>
      <c r="E120" s="187" t="s">
        <v>1247</v>
      </c>
      <c r="F120" s="187" t="s">
        <v>1248</v>
      </c>
      <c r="G120" s="187" t="s">
        <v>969</v>
      </c>
    </row>
    <row r="121" spans="1:7" x14ac:dyDescent="0.25">
      <c r="A121">
        <v>120</v>
      </c>
      <c r="B121" s="187" t="s">
        <v>710</v>
      </c>
      <c r="C121">
        <v>130819</v>
      </c>
      <c r="D121">
        <v>11</v>
      </c>
      <c r="E121" s="187" t="s">
        <v>1249</v>
      </c>
      <c r="F121" s="187" t="s">
        <v>1250</v>
      </c>
      <c r="G121" s="187" t="s">
        <v>1251</v>
      </c>
    </row>
    <row r="122" spans="1:7" x14ac:dyDescent="0.25">
      <c r="A122">
        <v>121</v>
      </c>
      <c r="B122" s="187" t="s">
        <v>711</v>
      </c>
      <c r="C122">
        <v>130831</v>
      </c>
      <c r="D122">
        <v>14</v>
      </c>
      <c r="E122" s="187" t="s">
        <v>1252</v>
      </c>
      <c r="F122" s="187" t="s">
        <v>1253</v>
      </c>
      <c r="G122" s="187" t="s">
        <v>1254</v>
      </c>
    </row>
    <row r="123" spans="1:7" x14ac:dyDescent="0.25">
      <c r="A123">
        <v>122</v>
      </c>
      <c r="B123" s="187" t="s">
        <v>1276</v>
      </c>
      <c r="C123">
        <v>130418</v>
      </c>
      <c r="D123">
        <v>3</v>
      </c>
      <c r="E123" s="187" t="s">
        <v>1255</v>
      </c>
      <c r="F123" s="187" t="s">
        <v>1256</v>
      </c>
      <c r="G123" s="187" t="s">
        <v>1257</v>
      </c>
    </row>
    <row r="124" spans="1:7" x14ac:dyDescent="0.25">
      <c r="A124">
        <v>123</v>
      </c>
      <c r="B124" s="187" t="s">
        <v>793</v>
      </c>
      <c r="C124">
        <v>130834</v>
      </c>
      <c r="D124">
        <v>15</v>
      </c>
      <c r="E124" s="187" t="s">
        <v>1258</v>
      </c>
      <c r="F124" s="187" t="s">
        <v>1259</v>
      </c>
      <c r="G124" s="187" t="s">
        <v>1260</v>
      </c>
    </row>
    <row r="125" spans="1:7" x14ac:dyDescent="0.25">
      <c r="A125">
        <v>124</v>
      </c>
      <c r="B125" s="187" t="s">
        <v>972</v>
      </c>
      <c r="C125">
        <v>130857</v>
      </c>
      <c r="D125">
        <v>16</v>
      </c>
      <c r="E125" s="187" t="s">
        <v>1261</v>
      </c>
      <c r="F125" s="187" t="s">
        <v>1262</v>
      </c>
      <c r="G125" s="187" t="s">
        <v>1263</v>
      </c>
    </row>
    <row r="126" spans="1:7" x14ac:dyDescent="0.25">
      <c r="A126">
        <v>125</v>
      </c>
      <c r="B126" s="187" t="s">
        <v>973</v>
      </c>
      <c r="C126">
        <v>130738</v>
      </c>
      <c r="E126" s="187" t="s">
        <v>1264</v>
      </c>
      <c r="F126" s="187" t="s">
        <v>1265</v>
      </c>
      <c r="G126" s="187" t="s">
        <v>1266</v>
      </c>
    </row>
    <row r="127" spans="1:7" x14ac:dyDescent="0.25">
      <c r="A127">
        <v>126</v>
      </c>
      <c r="B127" s="187" t="s">
        <v>974</v>
      </c>
      <c r="C127">
        <v>130851</v>
      </c>
      <c r="E127" s="187" t="s">
        <v>1267</v>
      </c>
      <c r="F127" s="187" t="s">
        <v>1268</v>
      </c>
      <c r="G127" s="187" t="s">
        <v>1269</v>
      </c>
    </row>
    <row r="128" spans="1:7" x14ac:dyDescent="0.25">
      <c r="A128">
        <v>127</v>
      </c>
      <c r="B128" s="187" t="s">
        <v>975</v>
      </c>
      <c r="C128">
        <v>130864</v>
      </c>
      <c r="E128" s="187" t="s">
        <v>1267</v>
      </c>
      <c r="F128" s="187" t="s">
        <v>1268</v>
      </c>
      <c r="G128" s="187" t="s">
        <v>1269</v>
      </c>
    </row>
    <row r="129" spans="1:7" x14ac:dyDescent="0.25">
      <c r="A129">
        <v>128</v>
      </c>
      <c r="B129" s="187" t="s">
        <v>1271</v>
      </c>
      <c r="C129">
        <v>130867</v>
      </c>
      <c r="E129" s="187" t="s">
        <v>1277</v>
      </c>
      <c r="F129" s="187" t="s">
        <v>1270</v>
      </c>
      <c r="G129" s="187" t="s">
        <v>1278</v>
      </c>
    </row>
    <row r="130" spans="1:7" x14ac:dyDescent="0.25">
      <c r="A130">
        <v>129</v>
      </c>
      <c r="B130" s="187" t="s">
        <v>1272</v>
      </c>
      <c r="C130">
        <v>130683</v>
      </c>
      <c r="E130" s="187"/>
      <c r="F130" s="187"/>
      <c r="G130" s="18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AEE8B-E634-4EE0-A555-98420E67B468}">
  <sheetPr codeName="Planilha15"/>
  <dimension ref="A1:E118"/>
  <sheetViews>
    <sheetView workbookViewId="0">
      <selection activeCell="C55" sqref="C55:C63"/>
    </sheetView>
  </sheetViews>
  <sheetFormatPr defaultRowHeight="15" x14ac:dyDescent="0.25"/>
  <cols>
    <col min="2" max="2" width="36.140625" style="115" bestFit="1" customWidth="1"/>
    <col min="3" max="3" width="15.42578125" customWidth="1"/>
    <col min="4" max="4" width="19" bestFit="1" customWidth="1"/>
    <col min="5" max="5" width="17.28515625" customWidth="1"/>
  </cols>
  <sheetData>
    <row r="1" spans="1:5" x14ac:dyDescent="0.25">
      <c r="A1" s="105" t="s">
        <v>159</v>
      </c>
      <c r="B1" s="106" t="s">
        <v>8</v>
      </c>
      <c r="C1" s="112" t="s">
        <v>584</v>
      </c>
      <c r="D1" s="112" t="s">
        <v>585</v>
      </c>
      <c r="E1" s="113" t="s">
        <v>586</v>
      </c>
    </row>
    <row r="2" spans="1:5" x14ac:dyDescent="0.25">
      <c r="A2" s="13">
        <v>1</v>
      </c>
      <c r="B2" s="90" t="s">
        <v>86</v>
      </c>
      <c r="C2" s="109">
        <v>43632</v>
      </c>
      <c r="D2" s="109">
        <f>IF(Tabela8[[#This Row],[TEMPO (MESES)]]="","",IF(Tabela8[[#This Row],[DATA ULTIMA]] ="", "",Tabela8[[#This Row],[DATA ULTIMA]]+(Tabela8[[#This Row],[TEMPO (MESES)]]*30.45)))</f>
        <v>43997.4</v>
      </c>
      <c r="E2" s="110">
        <v>12</v>
      </c>
    </row>
    <row r="3" spans="1:5" x14ac:dyDescent="0.25">
      <c r="A3" s="13">
        <v>2</v>
      </c>
      <c r="B3" s="90" t="s">
        <v>87</v>
      </c>
      <c r="C3" s="109">
        <v>43724</v>
      </c>
      <c r="D3" s="109">
        <f>IF(Tabela8[[#This Row],[TEMPO (MESES)]]="","",IF(Tabela8[[#This Row],[DATA ULTIMA]] ="", "",Tabela8[[#This Row],[DATA ULTIMA]]+(Tabela8[[#This Row],[TEMPO (MESES)]]*30.45)))</f>
        <v>44089.4</v>
      </c>
      <c r="E3" s="110">
        <v>12</v>
      </c>
    </row>
    <row r="4" spans="1:5" x14ac:dyDescent="0.25">
      <c r="A4" s="13">
        <v>3</v>
      </c>
      <c r="B4" s="90" t="s">
        <v>88</v>
      </c>
      <c r="C4" s="109">
        <v>43724</v>
      </c>
      <c r="D4" s="109">
        <f>IF(Tabela8[[#This Row],[TEMPO (MESES)]]="","",IF(Tabela8[[#This Row],[DATA ULTIMA]] ="", "",Tabela8[[#This Row],[DATA ULTIMA]]+(Tabela8[[#This Row],[TEMPO (MESES)]]*30.45)))</f>
        <v>44089.4</v>
      </c>
      <c r="E4" s="110">
        <v>12</v>
      </c>
    </row>
    <row r="5" spans="1:5" x14ac:dyDescent="0.25">
      <c r="A5" s="13">
        <v>4</v>
      </c>
      <c r="B5" s="90" t="s">
        <v>89</v>
      </c>
      <c r="C5" s="109">
        <v>43120</v>
      </c>
      <c r="D5" s="109">
        <f>IF(Tabela8[[#This Row],[TEMPO (MESES)]]="","",IF(Tabela8[[#This Row],[DATA ULTIMA]] ="", "",Tabela8[[#This Row],[DATA ULTIMA]]+(Tabela8[[#This Row],[TEMPO (MESES)]]*30.45)))</f>
        <v>43485.4</v>
      </c>
      <c r="E5" s="110">
        <v>12</v>
      </c>
    </row>
    <row r="6" spans="1:5" x14ac:dyDescent="0.25">
      <c r="A6" s="13">
        <v>5</v>
      </c>
      <c r="B6" s="90" t="s">
        <v>90</v>
      </c>
      <c r="C6" s="109">
        <v>43611</v>
      </c>
      <c r="D6" s="109">
        <f>IF(Tabela8[[#This Row],[TEMPO (MESES)]]="","",IF(Tabela8[[#This Row],[DATA ULTIMA]] ="", "",Tabela8[[#This Row],[DATA ULTIMA]]+(Tabela8[[#This Row],[TEMPO (MESES)]]*30.45)))</f>
        <v>43976.4</v>
      </c>
      <c r="E6" s="110">
        <v>12</v>
      </c>
    </row>
    <row r="7" spans="1:5" x14ac:dyDescent="0.25">
      <c r="A7" s="13">
        <v>6</v>
      </c>
      <c r="B7" s="90" t="s">
        <v>91</v>
      </c>
      <c r="C7" s="109">
        <v>43746</v>
      </c>
      <c r="D7" s="109">
        <f>IF(Tabela8[[#This Row],[TEMPO (MESES)]]="","",IF(Tabela8[[#This Row],[DATA ULTIMA]] ="", "",Tabela8[[#This Row],[DATA ULTIMA]]+(Tabela8[[#This Row],[TEMPO (MESES)]]*30.45)))</f>
        <v>44111.4</v>
      </c>
      <c r="E7" s="110">
        <v>12</v>
      </c>
    </row>
    <row r="8" spans="1:5" x14ac:dyDescent="0.25">
      <c r="A8" s="13">
        <v>7</v>
      </c>
      <c r="B8" s="90" t="s">
        <v>92</v>
      </c>
      <c r="C8" s="109">
        <v>43893</v>
      </c>
      <c r="D8" s="109">
        <f>IF(Tabela8[[#This Row],[TEMPO (MESES)]]="","",IF(Tabela8[[#This Row],[DATA ULTIMA]] ="", "",Tabela8[[#This Row],[DATA ULTIMA]]+(Tabela8[[#This Row],[TEMPO (MESES)]]*30.45)))</f>
        <v>44075.7</v>
      </c>
      <c r="E8" s="110">
        <v>6</v>
      </c>
    </row>
    <row r="9" spans="1:5" x14ac:dyDescent="0.25">
      <c r="A9" s="13">
        <v>8</v>
      </c>
      <c r="B9" s="90" t="s">
        <v>93</v>
      </c>
      <c r="C9" s="109">
        <v>43216</v>
      </c>
      <c r="D9" s="109">
        <f>IF(Tabela8[[#This Row],[TEMPO (MESES)]]="","",IF(Tabela8[[#This Row],[DATA ULTIMA]] ="", "",Tabela8[[#This Row],[DATA ULTIMA]]+(Tabela8[[#This Row],[TEMPO (MESES)]]*30.45)))</f>
        <v>43581.4</v>
      </c>
      <c r="E9" s="110">
        <v>12</v>
      </c>
    </row>
    <row r="10" spans="1:5" x14ac:dyDescent="0.25">
      <c r="A10" s="13">
        <v>9</v>
      </c>
      <c r="B10" s="90" t="s">
        <v>94</v>
      </c>
      <c r="C10" s="109">
        <v>43787</v>
      </c>
      <c r="D10" s="109">
        <f>IF(Tabela8[[#This Row],[TEMPO (MESES)]]="","",IF(Tabela8[[#This Row],[DATA ULTIMA]] ="", "",Tabela8[[#This Row],[DATA ULTIMA]]+(Tabela8[[#This Row],[TEMPO (MESES)]]*30.45)))</f>
        <v>44152.4</v>
      </c>
      <c r="E10" s="110">
        <v>12</v>
      </c>
    </row>
    <row r="11" spans="1:5" x14ac:dyDescent="0.25">
      <c r="A11" s="13">
        <v>10</v>
      </c>
      <c r="B11" s="90" t="s">
        <v>95</v>
      </c>
      <c r="C11" s="109">
        <v>43766</v>
      </c>
      <c r="D11" s="109">
        <f>IF(Tabela8[[#This Row],[TEMPO (MESES)]]="","",IF(Tabela8[[#This Row],[DATA ULTIMA]] ="", "",Tabela8[[#This Row],[DATA ULTIMA]]+(Tabela8[[#This Row],[TEMPO (MESES)]]*30.45)))</f>
        <v>44131.4</v>
      </c>
      <c r="E11" s="110">
        <v>12</v>
      </c>
    </row>
    <row r="12" spans="1:5" x14ac:dyDescent="0.25">
      <c r="A12" s="13">
        <v>11</v>
      </c>
      <c r="B12" s="90" t="s">
        <v>96</v>
      </c>
      <c r="C12" s="109">
        <v>43271</v>
      </c>
      <c r="D12" s="109">
        <f>IF(Tabela8[[#This Row],[TEMPO (MESES)]]="","",IF(Tabela8[[#This Row],[DATA ULTIMA]] ="", "",Tabela8[[#This Row],[DATA ULTIMA]]+(Tabela8[[#This Row],[TEMPO (MESES)]]*30.45)))</f>
        <v>44001.8</v>
      </c>
      <c r="E12" s="110">
        <v>24</v>
      </c>
    </row>
    <row r="13" spans="1:5" x14ac:dyDescent="0.25">
      <c r="A13" s="13">
        <v>12</v>
      </c>
      <c r="B13" s="90" t="s">
        <v>97</v>
      </c>
      <c r="C13" s="109">
        <v>43632</v>
      </c>
      <c r="D13" s="109">
        <f>IF(Tabela8[[#This Row],[TEMPO (MESES)]]="","",IF(Tabela8[[#This Row],[DATA ULTIMA]] ="", "",Tabela8[[#This Row],[DATA ULTIMA]]+(Tabela8[[#This Row],[TEMPO (MESES)]]*30.45)))</f>
        <v>44362.8</v>
      </c>
      <c r="E13" s="110">
        <v>24</v>
      </c>
    </row>
    <row r="14" spans="1:5" x14ac:dyDescent="0.25">
      <c r="A14" s="13">
        <v>13</v>
      </c>
      <c r="B14" s="90" t="s">
        <v>98</v>
      </c>
      <c r="C14" s="109">
        <v>43905</v>
      </c>
      <c r="D14" s="109">
        <f>IF(Tabela8[[#This Row],[TEMPO (MESES)]]="","",IF(Tabela8[[#This Row],[DATA ULTIMA]] ="", "",Tabela8[[#This Row],[DATA ULTIMA]]+(Tabela8[[#This Row],[TEMPO (MESES)]]*30.45)))</f>
        <v>44270.400000000001</v>
      </c>
      <c r="E14" s="110">
        <v>12</v>
      </c>
    </row>
    <row r="15" spans="1:5" x14ac:dyDescent="0.25">
      <c r="A15" s="13">
        <v>14</v>
      </c>
      <c r="B15" s="90" t="s">
        <v>99</v>
      </c>
      <c r="C15" s="109">
        <v>43787</v>
      </c>
      <c r="D15" s="109">
        <f>IF(Tabela8[[#This Row],[TEMPO (MESES)]]="","",IF(Tabela8[[#This Row],[DATA ULTIMA]] ="", "",Tabela8[[#This Row],[DATA ULTIMA]]+(Tabela8[[#This Row],[TEMPO (MESES)]]*30.45)))</f>
        <v>44152.4</v>
      </c>
      <c r="E15" s="110">
        <v>12</v>
      </c>
    </row>
    <row r="16" spans="1:5" x14ac:dyDescent="0.25">
      <c r="A16" s="13">
        <v>15</v>
      </c>
      <c r="B16" s="90" t="s">
        <v>100</v>
      </c>
      <c r="C16" s="109">
        <v>43509</v>
      </c>
      <c r="D16" s="109">
        <f>IF(Tabela8[[#This Row],[TEMPO (MESES)]]="","",IF(Tabela8[[#This Row],[DATA ULTIMA]] ="", "",Tabela8[[#This Row],[DATA ULTIMA]]+(Tabela8[[#This Row],[TEMPO (MESES)]]*30.45)))</f>
        <v>43874.400000000001</v>
      </c>
      <c r="E16" s="110">
        <v>12</v>
      </c>
    </row>
    <row r="17" spans="1:5" x14ac:dyDescent="0.25">
      <c r="A17" s="13">
        <v>16</v>
      </c>
      <c r="B17" s="90" t="s">
        <v>101</v>
      </c>
      <c r="C17" s="109">
        <v>43630</v>
      </c>
      <c r="D17" s="109">
        <f>IF(Tabela8[[#This Row],[TEMPO (MESES)]]="","",IF(Tabela8[[#This Row],[DATA ULTIMA]] ="", "",Tabela8[[#This Row],[DATA ULTIMA]]+(Tabela8[[#This Row],[TEMPO (MESES)]]*30.45)))</f>
        <v>43995.4</v>
      </c>
      <c r="E17" s="110">
        <v>12</v>
      </c>
    </row>
    <row r="18" spans="1:5" x14ac:dyDescent="0.25">
      <c r="A18" s="13">
        <v>17</v>
      </c>
      <c r="B18" s="90" t="s">
        <v>102</v>
      </c>
      <c r="C18" s="109">
        <v>43391</v>
      </c>
      <c r="D18" s="109">
        <f>IF(Tabela8[[#This Row],[TEMPO (MESES)]]="","",IF(Tabela8[[#This Row],[DATA ULTIMA]] ="", "",Tabela8[[#This Row],[DATA ULTIMA]]+(Tabela8[[#This Row],[TEMPO (MESES)]]*30.45)))</f>
        <v>43756.4</v>
      </c>
      <c r="E18" s="110">
        <v>12</v>
      </c>
    </row>
    <row r="19" spans="1:5" x14ac:dyDescent="0.25">
      <c r="A19" s="13">
        <v>18</v>
      </c>
      <c r="B19" s="90" t="s">
        <v>103</v>
      </c>
      <c r="C19" s="109">
        <v>43843</v>
      </c>
      <c r="D19" s="109">
        <f>IF(Tabela8[[#This Row],[TEMPO (MESES)]]="","",IF(Tabela8[[#This Row],[DATA ULTIMA]] ="", "",Tabela8[[#This Row],[DATA ULTIMA]]+(Tabela8[[#This Row],[TEMPO (MESES)]]*30.45)))</f>
        <v>44208.4</v>
      </c>
      <c r="E19" s="110">
        <v>12</v>
      </c>
    </row>
    <row r="20" spans="1:5" x14ac:dyDescent="0.25">
      <c r="A20" s="13">
        <v>19</v>
      </c>
      <c r="B20" s="90" t="s">
        <v>104</v>
      </c>
      <c r="C20" s="109">
        <v>43922</v>
      </c>
      <c r="D20" s="109">
        <f>IF(Tabela8[[#This Row],[TEMPO (MESES)]]="","",IF(Tabela8[[#This Row],[DATA ULTIMA]] ="", "",Tabela8[[#This Row],[DATA ULTIMA]]+(Tabela8[[#This Row],[TEMPO (MESES)]]*30.45)))</f>
        <v>44287.4</v>
      </c>
      <c r="E20" s="110">
        <v>12</v>
      </c>
    </row>
    <row r="21" spans="1:5" x14ac:dyDescent="0.25">
      <c r="A21" s="13">
        <v>20</v>
      </c>
      <c r="B21" s="90" t="s">
        <v>105</v>
      </c>
      <c r="C21" s="109">
        <v>43271</v>
      </c>
      <c r="D21" s="109">
        <f>IF(Tabela8[[#This Row],[TEMPO (MESES)]]="","",IF(Tabela8[[#This Row],[DATA ULTIMA]] ="", "",Tabela8[[#This Row],[DATA ULTIMA]]+(Tabela8[[#This Row],[TEMPO (MESES)]]*30.45)))</f>
        <v>43636.4</v>
      </c>
      <c r="E21" s="110">
        <v>12</v>
      </c>
    </row>
    <row r="22" spans="1:5" x14ac:dyDescent="0.25">
      <c r="A22" s="13">
        <v>21</v>
      </c>
      <c r="B22" s="90" t="s">
        <v>106</v>
      </c>
      <c r="C22" s="109">
        <v>43402</v>
      </c>
      <c r="D22" s="109">
        <f>IF(Tabela8[[#This Row],[TEMPO (MESES)]]="","",IF(Tabela8[[#This Row],[DATA ULTIMA]] ="", "",Tabela8[[#This Row],[DATA ULTIMA]]+(Tabela8[[#This Row],[TEMPO (MESES)]]*30.45)))</f>
        <v>43767.4</v>
      </c>
      <c r="E22" s="110">
        <v>12</v>
      </c>
    </row>
    <row r="23" spans="1:5" x14ac:dyDescent="0.25">
      <c r="A23" s="13">
        <v>22</v>
      </c>
      <c r="B23" s="90" t="s">
        <v>107</v>
      </c>
      <c r="C23" s="109">
        <v>43928</v>
      </c>
      <c r="D23" s="109">
        <f>IF(Tabela8[[#This Row],[TEMPO (MESES)]]="","",IF(Tabela8[[#This Row],[DATA ULTIMA]] ="", "",Tabela8[[#This Row],[DATA ULTIMA]]+(Tabela8[[#This Row],[TEMPO (MESES)]]*30.45)))</f>
        <v>44293.4</v>
      </c>
      <c r="E23" s="110">
        <v>12</v>
      </c>
    </row>
    <row r="24" spans="1:5" x14ac:dyDescent="0.25">
      <c r="A24" s="13">
        <v>23</v>
      </c>
      <c r="B24" s="90" t="s">
        <v>108</v>
      </c>
      <c r="C24" s="109">
        <v>43756</v>
      </c>
      <c r="D24" s="109">
        <f>IF(Tabela8[[#This Row],[TEMPO (MESES)]]="","",IF(Tabela8[[#This Row],[DATA ULTIMA]] ="", "",Tabela8[[#This Row],[DATA ULTIMA]]+(Tabela8[[#This Row],[TEMPO (MESES)]]*30.45)))</f>
        <v>44121.4</v>
      </c>
      <c r="E24" s="110">
        <v>12</v>
      </c>
    </row>
    <row r="25" spans="1:5" x14ac:dyDescent="0.25">
      <c r="A25" s="13">
        <v>24</v>
      </c>
      <c r="B25" s="90" t="s">
        <v>109</v>
      </c>
      <c r="C25" s="109">
        <v>43755</v>
      </c>
      <c r="D25" s="109">
        <f>IF(Tabela8[[#This Row],[TEMPO (MESES)]]="","",IF(Tabela8[[#This Row],[DATA ULTIMA]] ="", "",Tabela8[[#This Row],[DATA ULTIMA]]+(Tabela8[[#This Row],[TEMPO (MESES)]]*30.45)))</f>
        <v>44120.4</v>
      </c>
      <c r="E25" s="110">
        <v>12</v>
      </c>
    </row>
    <row r="26" spans="1:5" x14ac:dyDescent="0.25">
      <c r="A26" s="13">
        <v>25</v>
      </c>
      <c r="B26" s="90" t="s">
        <v>110</v>
      </c>
      <c r="C26" s="109">
        <v>43731</v>
      </c>
      <c r="D26" s="109">
        <f>IF(Tabela8[[#This Row],[TEMPO (MESES)]]="","",IF(Tabela8[[#This Row],[DATA ULTIMA]] ="", "",Tabela8[[#This Row],[DATA ULTIMA]]+(Tabela8[[#This Row],[TEMPO (MESES)]]*30.45)))</f>
        <v>44096.4</v>
      </c>
      <c r="E26" s="110">
        <v>12</v>
      </c>
    </row>
    <row r="27" spans="1:5" x14ac:dyDescent="0.25">
      <c r="A27" s="13">
        <v>26</v>
      </c>
      <c r="B27" s="90" t="s">
        <v>111</v>
      </c>
      <c r="C27" s="109"/>
      <c r="D27" s="109" t="str">
        <f>IF(Tabela8[[#This Row],[TEMPO (MESES)]]="","",IF(Tabela8[[#This Row],[DATA ULTIMA]] ="", "",Tabela8[[#This Row],[DATA ULTIMA]]+(Tabela8[[#This Row],[TEMPO (MESES)]]*30.45)))</f>
        <v/>
      </c>
      <c r="E27" s="110">
        <v>12</v>
      </c>
    </row>
    <row r="28" spans="1:5" x14ac:dyDescent="0.25">
      <c r="A28" s="13">
        <v>27</v>
      </c>
      <c r="B28" s="90" t="s">
        <v>112</v>
      </c>
      <c r="C28" s="109">
        <v>43951</v>
      </c>
      <c r="D28" s="109">
        <f>IF(Tabela8[[#This Row],[TEMPO (MESES)]]="","",IF(Tabela8[[#This Row],[DATA ULTIMA]] ="", "",Tabela8[[#This Row],[DATA ULTIMA]]+(Tabela8[[#This Row],[TEMPO (MESES)]]*30.45)))</f>
        <v>44316.4</v>
      </c>
      <c r="E28" s="110">
        <v>12</v>
      </c>
    </row>
    <row r="29" spans="1:5" x14ac:dyDescent="0.25">
      <c r="A29" s="13">
        <v>28</v>
      </c>
      <c r="B29" s="90" t="s">
        <v>113</v>
      </c>
      <c r="C29" s="109">
        <v>43541</v>
      </c>
      <c r="D29" s="109">
        <f>IF(Tabela8[[#This Row],[TEMPO (MESES)]]="","",IF(Tabela8[[#This Row],[DATA ULTIMA]] ="", "",Tabela8[[#This Row],[DATA ULTIMA]]+(Tabela8[[#This Row],[TEMPO (MESES)]]*30.45)))</f>
        <v>44089.1</v>
      </c>
      <c r="E29" s="110">
        <v>18</v>
      </c>
    </row>
    <row r="30" spans="1:5" x14ac:dyDescent="0.25">
      <c r="A30" s="13">
        <v>29</v>
      </c>
      <c r="B30" s="90" t="s">
        <v>114</v>
      </c>
      <c r="C30" s="109">
        <v>43745</v>
      </c>
      <c r="D30" s="109">
        <f>IF(Tabela8[[#This Row],[TEMPO (MESES)]]="","",IF(Tabela8[[#This Row],[DATA ULTIMA]] ="", "",Tabela8[[#This Row],[DATA ULTIMA]]+(Tabela8[[#This Row],[TEMPO (MESES)]]*30.45)))</f>
        <v>44293.1</v>
      </c>
      <c r="E30" s="110">
        <v>18</v>
      </c>
    </row>
    <row r="31" spans="1:5" x14ac:dyDescent="0.25">
      <c r="A31" s="13">
        <v>30</v>
      </c>
      <c r="B31" s="90" t="s">
        <v>115</v>
      </c>
      <c r="C31" s="109">
        <v>43531</v>
      </c>
      <c r="D31" s="109">
        <f>IF(Tabela8[[#This Row],[TEMPO (MESES)]]="","",IF(Tabela8[[#This Row],[DATA ULTIMA]] ="", "",Tabela8[[#This Row],[DATA ULTIMA]]+(Tabela8[[#This Row],[TEMPO (MESES)]]*30.45)))</f>
        <v>43896.4</v>
      </c>
      <c r="E31" s="110">
        <v>12</v>
      </c>
    </row>
    <row r="32" spans="1:5" x14ac:dyDescent="0.25">
      <c r="A32" s="13">
        <v>31</v>
      </c>
      <c r="B32" s="90" t="s">
        <v>116</v>
      </c>
      <c r="C32" s="109">
        <v>43504</v>
      </c>
      <c r="D32" s="109">
        <f>IF(Tabela8[[#This Row],[TEMPO (MESES)]]="","",IF(Tabela8[[#This Row],[DATA ULTIMA]] ="", "",Tabela8[[#This Row],[DATA ULTIMA]]+(Tabela8[[#This Row],[TEMPO (MESES)]]*30.45)))</f>
        <v>43869.4</v>
      </c>
      <c r="E32" s="110">
        <v>12</v>
      </c>
    </row>
    <row r="33" spans="1:5" x14ac:dyDescent="0.25">
      <c r="A33" s="13">
        <v>32</v>
      </c>
      <c r="B33" s="90" t="s">
        <v>117</v>
      </c>
      <c r="C33" s="109">
        <v>43502</v>
      </c>
      <c r="D33" s="109">
        <f>IF(Tabela8[[#This Row],[TEMPO (MESES)]]="","",IF(Tabela8[[#This Row],[DATA ULTIMA]] ="", "",Tabela8[[#This Row],[DATA ULTIMA]]+(Tabela8[[#This Row],[TEMPO (MESES)]]*30.45)))</f>
        <v>43867.4</v>
      </c>
      <c r="E33" s="110">
        <v>12</v>
      </c>
    </row>
    <row r="34" spans="1:5" x14ac:dyDescent="0.25">
      <c r="A34" s="13">
        <v>33</v>
      </c>
      <c r="B34" s="90" t="s">
        <v>118</v>
      </c>
      <c r="C34" s="109">
        <v>43482</v>
      </c>
      <c r="D34" s="109">
        <f>IF(Tabela8[[#This Row],[TEMPO (MESES)]]="","",IF(Tabela8[[#This Row],[DATA ULTIMA]] ="", "",Tabela8[[#This Row],[DATA ULTIMA]]+(Tabela8[[#This Row],[TEMPO (MESES)]]*30.45)))</f>
        <v>43847.4</v>
      </c>
      <c r="E34" s="110">
        <v>12</v>
      </c>
    </row>
    <row r="35" spans="1:5" x14ac:dyDescent="0.25">
      <c r="A35" s="13">
        <v>34</v>
      </c>
      <c r="B35" s="90" t="s">
        <v>119</v>
      </c>
      <c r="C35" s="109">
        <v>43537</v>
      </c>
      <c r="D35" s="109">
        <f>IF(Tabela8[[#This Row],[TEMPO (MESES)]]="","",IF(Tabela8[[#This Row],[DATA ULTIMA]] ="", "",Tabela8[[#This Row],[DATA ULTIMA]]+(Tabela8[[#This Row],[TEMPO (MESES)]]*30.45)))</f>
        <v>44085.1</v>
      </c>
      <c r="E35" s="110">
        <v>18</v>
      </c>
    </row>
    <row r="36" spans="1:5" x14ac:dyDescent="0.25">
      <c r="A36" s="13">
        <v>35</v>
      </c>
      <c r="B36" s="90" t="s">
        <v>120</v>
      </c>
      <c r="C36" s="109">
        <v>43518</v>
      </c>
      <c r="D36" s="109">
        <f>IF(Tabela8[[#This Row],[TEMPO (MESES)]]="","",IF(Tabela8[[#This Row],[DATA ULTIMA]] ="", "",Tabela8[[#This Row],[DATA ULTIMA]]+(Tabela8[[#This Row],[TEMPO (MESES)]]*30.45)))</f>
        <v>43883.4</v>
      </c>
      <c r="E36" s="110">
        <v>12</v>
      </c>
    </row>
    <row r="37" spans="1:5" x14ac:dyDescent="0.25">
      <c r="A37" s="13">
        <v>36</v>
      </c>
      <c r="B37" s="90" t="s">
        <v>121</v>
      </c>
      <c r="C37" s="109">
        <v>43571</v>
      </c>
      <c r="D37" s="109">
        <f>IF(Tabela8[[#This Row],[TEMPO (MESES)]]="","",IF(Tabela8[[#This Row],[DATA ULTIMA]] ="", "",Tabela8[[#This Row],[DATA ULTIMA]]+(Tabela8[[#This Row],[TEMPO (MESES)]]*30.45)))</f>
        <v>43936.4</v>
      </c>
      <c r="E37" s="110">
        <v>12</v>
      </c>
    </row>
    <row r="38" spans="1:5" x14ac:dyDescent="0.25">
      <c r="A38" s="13">
        <v>37</v>
      </c>
      <c r="B38" s="90" t="s">
        <v>122</v>
      </c>
      <c r="C38" s="109">
        <v>43567</v>
      </c>
      <c r="D38" s="109">
        <f>IF(Tabela8[[#This Row],[TEMPO (MESES)]]="","",IF(Tabela8[[#This Row],[DATA ULTIMA]] ="", "",Tabela8[[#This Row],[DATA ULTIMA]]+(Tabela8[[#This Row],[TEMPO (MESES)]]*30.45)))</f>
        <v>43749.7</v>
      </c>
      <c r="E38" s="110">
        <v>6</v>
      </c>
    </row>
    <row r="39" spans="1:5" x14ac:dyDescent="0.25">
      <c r="A39" s="13">
        <v>38</v>
      </c>
      <c r="B39" s="90" t="s">
        <v>123</v>
      </c>
      <c r="C39" s="109">
        <v>43577</v>
      </c>
      <c r="D39" s="109">
        <f>IF(Tabela8[[#This Row],[TEMPO (MESES)]]="","",IF(Tabela8[[#This Row],[DATA ULTIMA]] ="", "",Tabela8[[#This Row],[DATA ULTIMA]]+(Tabela8[[#This Row],[TEMPO (MESES)]]*30.45)))</f>
        <v>43942.400000000001</v>
      </c>
      <c r="E39" s="110">
        <v>12</v>
      </c>
    </row>
    <row r="40" spans="1:5" x14ac:dyDescent="0.25">
      <c r="A40" s="13">
        <v>39</v>
      </c>
      <c r="B40" s="90" t="s">
        <v>124</v>
      </c>
      <c r="C40" s="109">
        <v>43591</v>
      </c>
      <c r="D40" s="109">
        <f>IF(Tabela8[[#This Row],[TEMPO (MESES)]]="","",IF(Tabela8[[#This Row],[DATA ULTIMA]] ="", "",Tabela8[[#This Row],[DATA ULTIMA]]+(Tabela8[[#This Row],[TEMPO (MESES)]]*30.45)))</f>
        <v>43956.4</v>
      </c>
      <c r="E40" s="110">
        <v>12</v>
      </c>
    </row>
    <row r="41" spans="1:5" x14ac:dyDescent="0.25">
      <c r="A41" s="13">
        <v>40</v>
      </c>
      <c r="B41" s="90" t="s">
        <v>125</v>
      </c>
      <c r="C41" s="109">
        <v>43587</v>
      </c>
      <c r="D41" s="109">
        <f>IF(Tabela8[[#This Row],[TEMPO (MESES)]]="","",IF(Tabela8[[#This Row],[DATA ULTIMA]] ="", "",Tabela8[[#This Row],[DATA ULTIMA]]+(Tabela8[[#This Row],[TEMPO (MESES)]]*30.45)))</f>
        <v>43952.4</v>
      </c>
      <c r="E41" s="110">
        <v>12</v>
      </c>
    </row>
    <row r="42" spans="1:5" x14ac:dyDescent="0.25">
      <c r="A42" s="13">
        <v>41</v>
      </c>
      <c r="B42" s="90" t="s">
        <v>126</v>
      </c>
      <c r="C42" s="109">
        <v>43504</v>
      </c>
      <c r="D42" s="109">
        <f>IF(Tabela8[[#This Row],[TEMPO (MESES)]]="","",IF(Tabela8[[#This Row],[DATA ULTIMA]] ="", "",Tabela8[[#This Row],[DATA ULTIMA]]+(Tabela8[[#This Row],[TEMPO (MESES)]]*30.45)))</f>
        <v>43869.4</v>
      </c>
      <c r="E42" s="110">
        <v>12</v>
      </c>
    </row>
    <row r="43" spans="1:5" x14ac:dyDescent="0.25">
      <c r="A43" s="13">
        <v>42</v>
      </c>
      <c r="B43" s="90" t="s">
        <v>289</v>
      </c>
      <c r="C43" s="109">
        <v>43746</v>
      </c>
      <c r="D43" s="109">
        <f>IF(Tabela8[[#This Row],[TEMPO (MESES)]]="","",IF(Tabela8[[#This Row],[DATA ULTIMA]] ="", "",Tabela8[[#This Row],[DATA ULTIMA]]+(Tabela8[[#This Row],[TEMPO (MESES)]]*30.45)))</f>
        <v>44111.4</v>
      </c>
      <c r="E43" s="110">
        <v>12</v>
      </c>
    </row>
    <row r="44" spans="1:5" x14ac:dyDescent="0.25">
      <c r="A44" s="13">
        <v>43</v>
      </c>
      <c r="B44" s="90" t="s">
        <v>127</v>
      </c>
      <c r="C44" s="109">
        <v>43601</v>
      </c>
      <c r="D44" s="109">
        <f>IF(Tabela8[[#This Row],[TEMPO (MESES)]]="","",IF(Tabela8[[#This Row],[DATA ULTIMA]] ="", "",Tabela8[[#This Row],[DATA ULTIMA]]+(Tabela8[[#This Row],[TEMPO (MESES)]]*30.45)))</f>
        <v>43966.400000000001</v>
      </c>
      <c r="E44" s="110">
        <v>12</v>
      </c>
    </row>
    <row r="45" spans="1:5" x14ac:dyDescent="0.25">
      <c r="A45" s="13">
        <v>44</v>
      </c>
      <c r="B45" s="90" t="s">
        <v>128</v>
      </c>
      <c r="C45" s="109"/>
      <c r="D45" s="109" t="str">
        <f>IF(Tabela8[[#This Row],[TEMPO (MESES)]]="","",IF(Tabela8[[#This Row],[DATA ULTIMA]] ="", "",Tabela8[[#This Row],[DATA ULTIMA]]+(Tabela8[[#This Row],[TEMPO (MESES)]]*30.45)))</f>
        <v/>
      </c>
      <c r="E45" s="110">
        <v>12</v>
      </c>
    </row>
    <row r="46" spans="1:5" x14ac:dyDescent="0.25">
      <c r="A46" s="13">
        <v>45</v>
      </c>
      <c r="B46" s="90" t="s">
        <v>129</v>
      </c>
      <c r="C46" s="109">
        <v>43599</v>
      </c>
      <c r="D46" s="109">
        <f>IF(Tabela8[[#This Row],[TEMPO (MESES)]]="","",IF(Tabela8[[#This Row],[DATA ULTIMA]] ="", "",Tabela8[[#This Row],[DATA ULTIMA]]+(Tabela8[[#This Row],[TEMPO (MESES)]]*30.45)))</f>
        <v>43964.4</v>
      </c>
      <c r="E46" s="110">
        <v>12</v>
      </c>
    </row>
    <row r="47" spans="1:5" x14ac:dyDescent="0.25">
      <c r="A47" s="13">
        <v>46</v>
      </c>
      <c r="B47" s="90" t="s">
        <v>130</v>
      </c>
      <c r="C47" s="109">
        <v>43597</v>
      </c>
      <c r="D47" s="109">
        <f>IF(Tabela8[[#This Row],[TEMPO (MESES)]]="","",IF(Tabela8[[#This Row],[DATA ULTIMA]] ="", "",Tabela8[[#This Row],[DATA ULTIMA]]+(Tabela8[[#This Row],[TEMPO (MESES)]]*30.45)))</f>
        <v>43962.400000000001</v>
      </c>
      <c r="E47" s="110">
        <v>12</v>
      </c>
    </row>
    <row r="48" spans="1:5" x14ac:dyDescent="0.25">
      <c r="A48" s="13">
        <v>47</v>
      </c>
      <c r="B48" s="90" t="s">
        <v>131</v>
      </c>
      <c r="C48" s="109"/>
      <c r="D48" s="109" t="str">
        <f>IF(Tabela8[[#This Row],[TEMPO (MESES)]]="","",IF(Tabela8[[#This Row],[DATA ULTIMA]] ="", "",Tabela8[[#This Row],[DATA ULTIMA]]+(Tabela8[[#This Row],[TEMPO (MESES)]]*30.45)))</f>
        <v/>
      </c>
      <c r="E48" s="110">
        <v>12</v>
      </c>
    </row>
    <row r="49" spans="1:5" x14ac:dyDescent="0.25">
      <c r="A49" s="13">
        <v>48</v>
      </c>
      <c r="B49" s="90" t="s">
        <v>132</v>
      </c>
      <c r="C49" s="109"/>
      <c r="D49" s="109" t="str">
        <f>IF(Tabela8[[#This Row],[TEMPO (MESES)]]="","",IF(Tabela8[[#This Row],[DATA ULTIMA]] ="", "",Tabela8[[#This Row],[DATA ULTIMA]]+(Tabela8[[#This Row],[TEMPO (MESES)]]*30.45)))</f>
        <v/>
      </c>
      <c r="E49" s="110">
        <v>12</v>
      </c>
    </row>
    <row r="50" spans="1:5" x14ac:dyDescent="0.25">
      <c r="A50" s="13">
        <v>49</v>
      </c>
      <c r="B50" s="90" t="s">
        <v>290</v>
      </c>
      <c r="C50" s="109">
        <v>43595</v>
      </c>
      <c r="D50" s="109">
        <f>IF(Tabela8[[#This Row],[TEMPO (MESES)]]="","",IF(Tabela8[[#This Row],[DATA ULTIMA]] ="", "",Tabela8[[#This Row],[DATA ULTIMA]]+(Tabela8[[#This Row],[TEMPO (MESES)]]*30.45)))</f>
        <v>43960.4</v>
      </c>
      <c r="E50" s="110">
        <v>12</v>
      </c>
    </row>
    <row r="51" spans="1:5" x14ac:dyDescent="0.25">
      <c r="A51" s="13">
        <v>50</v>
      </c>
      <c r="B51" s="90" t="s">
        <v>133</v>
      </c>
      <c r="C51" s="109">
        <v>43873</v>
      </c>
      <c r="D51" s="109">
        <f>IF(Tabela8[[#This Row],[TEMPO (MESES)]]="","",IF(Tabela8[[#This Row],[DATA ULTIMA]] ="", "",Tabela8[[#This Row],[DATA ULTIMA]]+(Tabela8[[#This Row],[TEMPO (MESES)]]*30.45)))</f>
        <v>44238.400000000001</v>
      </c>
      <c r="E51" s="110">
        <v>12</v>
      </c>
    </row>
    <row r="52" spans="1:5" x14ac:dyDescent="0.25">
      <c r="A52" s="13">
        <v>51</v>
      </c>
      <c r="B52" s="90" t="s">
        <v>134</v>
      </c>
      <c r="C52" s="109">
        <v>43787</v>
      </c>
      <c r="D52" s="109">
        <f>IF(Tabela8[[#This Row],[TEMPO (MESES)]]="","",IF(Tabela8[[#This Row],[DATA ULTIMA]] ="", "",Tabela8[[#This Row],[DATA ULTIMA]]+(Tabela8[[#This Row],[TEMPO (MESES)]]*30.45)))</f>
        <v>44152.4</v>
      </c>
      <c r="E52" s="110">
        <v>12</v>
      </c>
    </row>
    <row r="53" spans="1:5" x14ac:dyDescent="0.25">
      <c r="A53" s="13">
        <v>52</v>
      </c>
      <c r="B53" s="90" t="s">
        <v>135</v>
      </c>
      <c r="C53" s="109"/>
      <c r="D53" s="109" t="str">
        <f>IF(Tabela8[[#This Row],[TEMPO (MESES)]]="","",IF(Tabela8[[#This Row],[DATA ULTIMA]] ="", "",Tabela8[[#This Row],[DATA ULTIMA]]+(Tabela8[[#This Row],[TEMPO (MESES)]]*30.45)))</f>
        <v/>
      </c>
      <c r="E53" s="110">
        <v>12</v>
      </c>
    </row>
    <row r="54" spans="1:5" x14ac:dyDescent="0.25">
      <c r="A54" s="13">
        <v>53</v>
      </c>
      <c r="B54" s="90" t="s">
        <v>136</v>
      </c>
      <c r="C54" s="109">
        <v>43788</v>
      </c>
      <c r="D54" s="109">
        <f>IF(Tabela8[[#This Row],[TEMPO (MESES)]]="","",IF(Tabela8[[#This Row],[DATA ULTIMA]] ="", "",Tabela8[[#This Row],[DATA ULTIMA]]+(Tabela8[[#This Row],[TEMPO (MESES)]]*30.45)))</f>
        <v>44153.4</v>
      </c>
      <c r="E54" s="110">
        <v>12</v>
      </c>
    </row>
    <row r="55" spans="1:5" x14ac:dyDescent="0.25">
      <c r="A55" s="13">
        <v>54</v>
      </c>
      <c r="B55" s="90" t="s">
        <v>137</v>
      </c>
      <c r="C55" s="109"/>
      <c r="D55" s="109" t="str">
        <f>IF(Tabela8[[#This Row],[TEMPO (MESES)]]="","",IF(Tabela8[[#This Row],[DATA ULTIMA]] ="", "",Tabela8[[#This Row],[DATA ULTIMA]]+(Tabela8[[#This Row],[TEMPO (MESES)]]*30.45)))</f>
        <v/>
      </c>
      <c r="E55" s="110">
        <v>12</v>
      </c>
    </row>
    <row r="56" spans="1:5" x14ac:dyDescent="0.25">
      <c r="A56" s="13">
        <v>55</v>
      </c>
      <c r="B56" s="90" t="s">
        <v>138</v>
      </c>
      <c r="C56" s="109"/>
      <c r="D56" s="109" t="str">
        <f>IF(Tabela8[[#This Row],[TEMPO (MESES)]]="","",IF(Tabela8[[#This Row],[DATA ULTIMA]] ="", "",Tabela8[[#This Row],[DATA ULTIMA]]+(Tabela8[[#This Row],[TEMPO (MESES)]]*30.45)))</f>
        <v/>
      </c>
      <c r="E56" s="110">
        <v>12</v>
      </c>
    </row>
    <row r="57" spans="1:5" x14ac:dyDescent="0.25">
      <c r="A57" s="13">
        <v>56</v>
      </c>
      <c r="B57" s="90" t="s">
        <v>139</v>
      </c>
      <c r="C57" s="109"/>
      <c r="D57" s="109" t="str">
        <f>IF(Tabela8[[#This Row],[TEMPO (MESES)]]="","",IF(Tabela8[[#This Row],[DATA ULTIMA]] ="", "",Tabela8[[#This Row],[DATA ULTIMA]]+(Tabela8[[#This Row],[TEMPO (MESES)]]*30.45)))</f>
        <v/>
      </c>
      <c r="E57" s="110">
        <v>12</v>
      </c>
    </row>
    <row r="58" spans="1:5" x14ac:dyDescent="0.25">
      <c r="A58" s="13">
        <v>57</v>
      </c>
      <c r="B58" s="90" t="s">
        <v>0</v>
      </c>
      <c r="C58" s="109"/>
      <c r="D58" s="109" t="str">
        <f>IF(Tabela8[[#This Row],[TEMPO (MESES)]]="","",IF(Tabela8[[#This Row],[DATA ULTIMA]] ="", "",Tabela8[[#This Row],[DATA ULTIMA]]+(Tabela8[[#This Row],[TEMPO (MESES)]]*30.45)))</f>
        <v/>
      </c>
      <c r="E58" s="110">
        <v>12</v>
      </c>
    </row>
    <row r="59" spans="1:5" x14ac:dyDescent="0.25">
      <c r="A59" s="13">
        <v>58</v>
      </c>
      <c r="B59" s="90" t="s">
        <v>140</v>
      </c>
      <c r="C59" s="109"/>
      <c r="D59" s="109" t="str">
        <f>IF(Tabela8[[#This Row],[TEMPO (MESES)]]="","",IF(Tabela8[[#This Row],[DATA ULTIMA]] ="", "",Tabela8[[#This Row],[DATA ULTIMA]]+(Tabela8[[#This Row],[TEMPO (MESES)]]*30.45)))</f>
        <v/>
      </c>
      <c r="E59" s="110">
        <v>12</v>
      </c>
    </row>
    <row r="60" spans="1:5" x14ac:dyDescent="0.25">
      <c r="A60" s="13">
        <v>59</v>
      </c>
      <c r="B60" s="90" t="s">
        <v>141</v>
      </c>
      <c r="C60" s="109"/>
      <c r="D60" s="109" t="str">
        <f>IF(Tabela8[[#This Row],[TEMPO (MESES)]]="","",IF(Tabela8[[#This Row],[DATA ULTIMA]] ="", "",Tabela8[[#This Row],[DATA ULTIMA]]+(Tabela8[[#This Row],[TEMPO (MESES)]]*30.45)))</f>
        <v/>
      </c>
      <c r="E60" s="110">
        <v>12</v>
      </c>
    </row>
    <row r="61" spans="1:5" x14ac:dyDescent="0.25">
      <c r="A61" s="13">
        <v>60</v>
      </c>
      <c r="B61" s="90" t="s">
        <v>1</v>
      </c>
      <c r="C61" s="109"/>
      <c r="D61" s="109" t="str">
        <f>IF(Tabela8[[#This Row],[TEMPO (MESES)]]="","",IF(Tabela8[[#This Row],[DATA ULTIMA]] ="", "",Tabela8[[#This Row],[DATA ULTIMA]]+(Tabela8[[#This Row],[TEMPO (MESES)]]*30.45)))</f>
        <v/>
      </c>
      <c r="E61" s="110">
        <v>12</v>
      </c>
    </row>
    <row r="62" spans="1:5" x14ac:dyDescent="0.25">
      <c r="A62" s="13">
        <v>61</v>
      </c>
      <c r="B62" s="90" t="s">
        <v>2</v>
      </c>
      <c r="C62" s="109"/>
      <c r="D62" s="109" t="str">
        <f>IF(Tabela8[[#This Row],[TEMPO (MESES)]]="","",IF(Tabela8[[#This Row],[DATA ULTIMA]] ="", "",Tabela8[[#This Row],[DATA ULTIMA]]+(Tabela8[[#This Row],[TEMPO (MESES)]]*30.45)))</f>
        <v/>
      </c>
      <c r="E62" s="110">
        <v>12</v>
      </c>
    </row>
    <row r="63" spans="1:5" x14ac:dyDescent="0.25">
      <c r="A63" s="13">
        <v>62</v>
      </c>
      <c r="B63" s="90" t="s">
        <v>3</v>
      </c>
      <c r="C63" s="109"/>
      <c r="D63" s="109" t="str">
        <f>IF(Tabela8[[#This Row],[TEMPO (MESES)]]="","",IF(Tabela8[[#This Row],[DATA ULTIMA]] ="", "",Tabela8[[#This Row],[DATA ULTIMA]]+(Tabela8[[#This Row],[TEMPO (MESES)]]*30.45)))</f>
        <v/>
      </c>
      <c r="E63" s="110">
        <v>12</v>
      </c>
    </row>
    <row r="64" spans="1:5" x14ac:dyDescent="0.25">
      <c r="A64" s="13">
        <v>63</v>
      </c>
      <c r="B64" s="90" t="s">
        <v>4</v>
      </c>
      <c r="C64" s="109">
        <v>43780</v>
      </c>
      <c r="D64" s="109">
        <f>IF(Tabela8[[#This Row],[TEMPO (MESES)]]="","",IF(Tabela8[[#This Row],[DATA ULTIMA]] ="", "",Tabela8[[#This Row],[DATA ULTIMA]]+(Tabela8[[#This Row],[TEMPO (MESES)]]*30.45)))</f>
        <v>44145.4</v>
      </c>
      <c r="E64" s="110">
        <v>12</v>
      </c>
    </row>
    <row r="65" spans="1:5" x14ac:dyDescent="0.25">
      <c r="A65" s="13">
        <v>64</v>
      </c>
      <c r="B65" s="90" t="s">
        <v>291</v>
      </c>
      <c r="C65" s="109">
        <v>43780</v>
      </c>
      <c r="D65" s="109">
        <f>IF(Tabela8[[#This Row],[TEMPO (MESES)]]="","",IF(Tabela8[[#This Row],[DATA ULTIMA]] ="", "",Tabela8[[#This Row],[DATA ULTIMA]]+(Tabela8[[#This Row],[TEMPO (MESES)]]*30.45)))</f>
        <v>44145.4</v>
      </c>
      <c r="E65" s="110">
        <v>12</v>
      </c>
    </row>
    <row r="66" spans="1:5" x14ac:dyDescent="0.25">
      <c r="A66" s="13">
        <v>65</v>
      </c>
      <c r="B66" s="90" t="s">
        <v>143</v>
      </c>
      <c r="C66" s="109"/>
      <c r="D66" s="109" t="str">
        <f>IF(Tabela8[[#This Row],[TEMPO (MESES)]]="","",IF(Tabela8[[#This Row],[DATA ULTIMA]] ="", "",Tabela8[[#This Row],[DATA ULTIMA]]+(Tabela8[[#This Row],[TEMPO (MESES)]]*30.45)))</f>
        <v/>
      </c>
      <c r="E66" s="110">
        <v>12</v>
      </c>
    </row>
    <row r="67" spans="1:5" x14ac:dyDescent="0.25">
      <c r="A67" s="13">
        <v>66</v>
      </c>
      <c r="B67" s="90" t="s">
        <v>144</v>
      </c>
      <c r="C67" s="109"/>
      <c r="D67" s="109" t="str">
        <f>IF(Tabela8[[#This Row],[TEMPO (MESES)]]="","",IF(Tabela8[[#This Row],[DATA ULTIMA]] ="", "",Tabela8[[#This Row],[DATA ULTIMA]]+(Tabela8[[#This Row],[TEMPO (MESES)]]*30.45)))</f>
        <v/>
      </c>
      <c r="E67" s="110">
        <v>12</v>
      </c>
    </row>
    <row r="68" spans="1:5" x14ac:dyDescent="0.25">
      <c r="A68" s="13">
        <v>67</v>
      </c>
      <c r="B68" s="90" t="s">
        <v>145</v>
      </c>
      <c r="C68" s="109">
        <v>43811</v>
      </c>
      <c r="D68" s="109">
        <f>IF(Tabela8[[#This Row],[TEMPO (MESES)]]="","",IF(Tabela8[[#This Row],[DATA ULTIMA]] ="", "",Tabela8[[#This Row],[DATA ULTIMA]]+(Tabela8[[#This Row],[TEMPO (MESES)]]*30.45)))</f>
        <v>44176.4</v>
      </c>
      <c r="E68" s="110">
        <v>12</v>
      </c>
    </row>
    <row r="69" spans="1:5" x14ac:dyDescent="0.25">
      <c r="A69" s="13">
        <v>68</v>
      </c>
      <c r="B69" s="90" t="s">
        <v>146</v>
      </c>
      <c r="C69" s="109"/>
      <c r="D69" s="109" t="str">
        <f>IF(Tabela8[[#This Row],[TEMPO (MESES)]]="","",IF(Tabela8[[#This Row],[DATA ULTIMA]] ="", "",Tabela8[[#This Row],[DATA ULTIMA]]+(Tabela8[[#This Row],[TEMPO (MESES)]]*30.45)))</f>
        <v/>
      </c>
      <c r="E69" s="110">
        <v>12</v>
      </c>
    </row>
    <row r="70" spans="1:5" x14ac:dyDescent="0.25">
      <c r="A70" s="13">
        <v>69</v>
      </c>
      <c r="B70" s="90" t="s">
        <v>147</v>
      </c>
      <c r="C70" s="109"/>
      <c r="D70" s="109" t="str">
        <f>IF(Tabela8[[#This Row],[TEMPO (MESES)]]="","",IF(Tabela8[[#This Row],[DATA ULTIMA]] ="", "",Tabela8[[#This Row],[DATA ULTIMA]]+(Tabela8[[#This Row],[TEMPO (MESES)]]*30.45)))</f>
        <v/>
      </c>
      <c r="E70" s="110">
        <v>12</v>
      </c>
    </row>
    <row r="71" spans="1:5" x14ac:dyDescent="0.25">
      <c r="A71" s="13">
        <v>70</v>
      </c>
      <c r="B71" s="90" t="s">
        <v>148</v>
      </c>
      <c r="C71" s="109"/>
      <c r="D71" s="109" t="str">
        <f>IF(Tabela8[[#This Row],[TEMPO (MESES)]]="","",IF(Tabela8[[#This Row],[DATA ULTIMA]] ="", "",Tabela8[[#This Row],[DATA ULTIMA]]+(Tabela8[[#This Row],[TEMPO (MESES)]]*30.45)))</f>
        <v/>
      </c>
      <c r="E71" s="110">
        <v>12</v>
      </c>
    </row>
    <row r="72" spans="1:5" x14ac:dyDescent="0.25">
      <c r="A72" s="13">
        <v>71</v>
      </c>
      <c r="B72" s="90" t="s">
        <v>149</v>
      </c>
      <c r="C72" s="109"/>
      <c r="D72" s="109" t="str">
        <f>IF(Tabela8[[#This Row],[TEMPO (MESES)]]="","",IF(Tabela8[[#This Row],[DATA ULTIMA]] ="", "",Tabela8[[#This Row],[DATA ULTIMA]]+(Tabela8[[#This Row],[TEMPO (MESES)]]*30.45)))</f>
        <v/>
      </c>
      <c r="E72" s="110">
        <v>12</v>
      </c>
    </row>
    <row r="73" spans="1:5" x14ac:dyDescent="0.25">
      <c r="A73" s="13">
        <v>72</v>
      </c>
      <c r="B73" s="90" t="s">
        <v>150</v>
      </c>
      <c r="C73" s="109"/>
      <c r="D73" s="109" t="str">
        <f>IF(Tabela8[[#This Row],[TEMPO (MESES)]]="","",IF(Tabela8[[#This Row],[DATA ULTIMA]] ="", "",Tabela8[[#This Row],[DATA ULTIMA]]+(Tabela8[[#This Row],[TEMPO (MESES)]]*30.45)))</f>
        <v/>
      </c>
      <c r="E73" s="110">
        <v>12</v>
      </c>
    </row>
    <row r="74" spans="1:5" x14ac:dyDescent="0.25">
      <c r="A74" s="13">
        <v>73</v>
      </c>
      <c r="B74" s="90" t="s">
        <v>151</v>
      </c>
      <c r="C74" s="109"/>
      <c r="D74" s="109" t="str">
        <f>IF(Tabela8[[#This Row],[TEMPO (MESES)]]="","",IF(Tabela8[[#This Row],[DATA ULTIMA]] ="", "",Tabela8[[#This Row],[DATA ULTIMA]]+(Tabela8[[#This Row],[TEMPO (MESES)]]*30.45)))</f>
        <v/>
      </c>
      <c r="E74" s="110">
        <v>12</v>
      </c>
    </row>
    <row r="75" spans="1:5" x14ac:dyDescent="0.25">
      <c r="A75" s="13">
        <v>74</v>
      </c>
      <c r="B75" s="90" t="s">
        <v>152</v>
      </c>
      <c r="C75" s="109"/>
      <c r="D75" s="109" t="str">
        <f>IF(Tabela8[[#This Row],[TEMPO (MESES)]]="","",IF(Tabela8[[#This Row],[DATA ULTIMA]] ="", "",Tabela8[[#This Row],[DATA ULTIMA]]+(Tabela8[[#This Row],[TEMPO (MESES)]]*30.45)))</f>
        <v/>
      </c>
      <c r="E75" s="110">
        <v>12</v>
      </c>
    </row>
    <row r="76" spans="1:5" x14ac:dyDescent="0.25">
      <c r="A76" s="13">
        <v>75</v>
      </c>
      <c r="B76" s="90" t="s">
        <v>292</v>
      </c>
      <c r="C76" s="109"/>
      <c r="D76" s="109" t="str">
        <f>IF(Tabela8[[#This Row],[TEMPO (MESES)]]="","",IF(Tabela8[[#This Row],[DATA ULTIMA]] ="", "",Tabela8[[#This Row],[DATA ULTIMA]]+(Tabela8[[#This Row],[TEMPO (MESES)]]*30.45)))</f>
        <v/>
      </c>
      <c r="E76" s="110">
        <v>12</v>
      </c>
    </row>
    <row r="77" spans="1:5" x14ac:dyDescent="0.25">
      <c r="A77" s="107">
        <v>76</v>
      </c>
      <c r="B77" s="90" t="s">
        <v>293</v>
      </c>
      <c r="C77" s="109"/>
      <c r="D77" s="109" t="str">
        <f>IF(Tabela8[[#This Row],[TEMPO (MESES)]]="","",IF(Tabela8[[#This Row],[DATA ULTIMA]] ="", "",Tabela8[[#This Row],[DATA ULTIMA]]+(Tabela8[[#This Row],[TEMPO (MESES)]]*30.45)))</f>
        <v/>
      </c>
      <c r="E77" s="110">
        <v>12</v>
      </c>
    </row>
    <row r="78" spans="1:5" x14ac:dyDescent="0.25">
      <c r="A78" s="107">
        <v>77</v>
      </c>
      <c r="B78" s="90" t="s">
        <v>235</v>
      </c>
      <c r="C78" s="109"/>
      <c r="D78" s="109" t="str">
        <f>IF(Tabela8[[#This Row],[TEMPO (MESES)]]="","",IF(Tabela8[[#This Row],[DATA ULTIMA]] ="", "",Tabela8[[#This Row],[DATA ULTIMA]]+(Tabela8[[#This Row],[TEMPO (MESES)]]*30.45)))</f>
        <v/>
      </c>
      <c r="E78" s="110">
        <v>12</v>
      </c>
    </row>
    <row r="79" spans="1:5" x14ac:dyDescent="0.25">
      <c r="A79" s="107">
        <v>78</v>
      </c>
      <c r="B79" s="90" t="s">
        <v>236</v>
      </c>
      <c r="C79" s="109"/>
      <c r="D79" s="109" t="str">
        <f>IF(Tabela8[[#This Row],[TEMPO (MESES)]]="","",IF(Tabela8[[#This Row],[DATA ULTIMA]] ="", "",Tabela8[[#This Row],[DATA ULTIMA]]+(Tabela8[[#This Row],[TEMPO (MESES)]]*30.45)))</f>
        <v/>
      </c>
      <c r="E79" s="110">
        <v>12</v>
      </c>
    </row>
    <row r="80" spans="1:5" x14ac:dyDescent="0.25">
      <c r="A80" s="107">
        <v>79</v>
      </c>
      <c r="B80" s="90" t="s">
        <v>237</v>
      </c>
      <c r="C80" s="109"/>
      <c r="D80" s="109" t="str">
        <f>IF(Tabela8[[#This Row],[TEMPO (MESES)]]="","",IF(Tabela8[[#This Row],[DATA ULTIMA]] ="", "",Tabela8[[#This Row],[DATA ULTIMA]]+(Tabela8[[#This Row],[TEMPO (MESES)]]*30.45)))</f>
        <v/>
      </c>
      <c r="E80" s="110">
        <v>12</v>
      </c>
    </row>
    <row r="81" spans="1:5" x14ac:dyDescent="0.25">
      <c r="A81" s="107">
        <v>80</v>
      </c>
      <c r="B81" s="90" t="s">
        <v>240</v>
      </c>
      <c r="C81" s="109"/>
      <c r="D81" s="109" t="str">
        <f>IF(Tabela8[[#This Row],[TEMPO (MESES)]]="","",IF(Tabela8[[#This Row],[DATA ULTIMA]] ="", "",Tabela8[[#This Row],[DATA ULTIMA]]+(Tabela8[[#This Row],[TEMPO (MESES)]]*30.45)))</f>
        <v/>
      </c>
      <c r="E81" s="110">
        <v>12</v>
      </c>
    </row>
    <row r="82" spans="1:5" x14ac:dyDescent="0.25">
      <c r="A82" s="107">
        <v>81</v>
      </c>
      <c r="B82" s="90" t="s">
        <v>239</v>
      </c>
      <c r="C82" s="109"/>
      <c r="D82" s="109" t="str">
        <f>IF(Tabela8[[#This Row],[TEMPO (MESES)]]="","",IF(Tabela8[[#This Row],[DATA ULTIMA]] ="", "",Tabela8[[#This Row],[DATA ULTIMA]]+(Tabela8[[#This Row],[TEMPO (MESES)]]*30.45)))</f>
        <v/>
      </c>
      <c r="E82" s="110">
        <v>12</v>
      </c>
    </row>
    <row r="83" spans="1:5" x14ac:dyDescent="0.25">
      <c r="A83" s="107">
        <v>82</v>
      </c>
      <c r="B83" s="90" t="s">
        <v>294</v>
      </c>
      <c r="C83" s="109"/>
      <c r="D83" s="109" t="str">
        <f>IF(Tabela8[[#This Row],[TEMPO (MESES)]]="","",IF(Tabela8[[#This Row],[DATA ULTIMA]] ="", "",Tabela8[[#This Row],[DATA ULTIMA]]+(Tabela8[[#This Row],[TEMPO (MESES)]]*30.45)))</f>
        <v/>
      </c>
      <c r="E83" s="110">
        <v>12</v>
      </c>
    </row>
    <row r="84" spans="1:5" x14ac:dyDescent="0.25">
      <c r="A84" s="107">
        <v>83</v>
      </c>
      <c r="B84" s="90" t="s">
        <v>295</v>
      </c>
      <c r="C84" s="109"/>
      <c r="D84" s="109" t="str">
        <f>IF(Tabela8[[#This Row],[TEMPO (MESES)]]="","",IF(Tabela8[[#This Row],[DATA ULTIMA]] ="", "",Tabela8[[#This Row],[DATA ULTIMA]]+(Tabela8[[#This Row],[TEMPO (MESES)]]*30.45)))</f>
        <v/>
      </c>
      <c r="E84" s="110">
        <v>12</v>
      </c>
    </row>
    <row r="85" spans="1:5" x14ac:dyDescent="0.25">
      <c r="A85" s="107">
        <v>84</v>
      </c>
      <c r="B85" s="90" t="s">
        <v>296</v>
      </c>
      <c r="C85" s="109"/>
      <c r="D85" s="109" t="str">
        <f>IF(Tabela8[[#This Row],[TEMPO (MESES)]]="","",IF(Tabela8[[#This Row],[DATA ULTIMA]] ="", "",Tabela8[[#This Row],[DATA ULTIMA]]+(Tabela8[[#This Row],[TEMPO (MESES)]]*30.45)))</f>
        <v/>
      </c>
      <c r="E85" s="110">
        <v>12</v>
      </c>
    </row>
    <row r="86" spans="1:5" x14ac:dyDescent="0.25">
      <c r="A86" s="107">
        <v>85</v>
      </c>
      <c r="B86" s="90" t="s">
        <v>297</v>
      </c>
      <c r="C86" s="109"/>
      <c r="D86" s="109" t="str">
        <f>IF(Tabela8[[#This Row],[TEMPO (MESES)]]="","",IF(Tabela8[[#This Row],[DATA ULTIMA]] ="", "",Tabela8[[#This Row],[DATA ULTIMA]]+(Tabela8[[#This Row],[TEMPO (MESES)]]*30.45)))</f>
        <v/>
      </c>
      <c r="E86" s="110">
        <v>12</v>
      </c>
    </row>
    <row r="87" spans="1:5" x14ac:dyDescent="0.25">
      <c r="A87" s="107">
        <v>86</v>
      </c>
      <c r="B87" s="90" t="s">
        <v>298</v>
      </c>
      <c r="C87" s="109"/>
      <c r="D87" s="109" t="str">
        <f>IF(Tabela8[[#This Row],[TEMPO (MESES)]]="","",IF(Tabela8[[#This Row],[DATA ULTIMA]] ="", "",Tabela8[[#This Row],[DATA ULTIMA]]+(Tabela8[[#This Row],[TEMPO (MESES)]]*30.45)))</f>
        <v/>
      </c>
      <c r="E87" s="110">
        <v>12</v>
      </c>
    </row>
    <row r="88" spans="1:5" x14ac:dyDescent="0.25">
      <c r="A88" s="107">
        <v>87</v>
      </c>
      <c r="B88" s="90" t="s">
        <v>299</v>
      </c>
      <c r="C88" s="109"/>
      <c r="D88" s="109" t="str">
        <f>IF(Tabela8[[#This Row],[TEMPO (MESES)]]="","",IF(Tabela8[[#This Row],[DATA ULTIMA]] ="", "",Tabela8[[#This Row],[DATA ULTIMA]]+(Tabela8[[#This Row],[TEMPO (MESES)]]*30.45)))</f>
        <v/>
      </c>
      <c r="E88" s="110">
        <v>12</v>
      </c>
    </row>
    <row r="89" spans="1:5" x14ac:dyDescent="0.25">
      <c r="A89" s="107">
        <v>88</v>
      </c>
      <c r="B89" s="90" t="s">
        <v>300</v>
      </c>
      <c r="C89" s="109"/>
      <c r="D89" s="109" t="str">
        <f>IF(Tabela8[[#This Row],[TEMPO (MESES)]]="","",IF(Tabela8[[#This Row],[DATA ULTIMA]] ="", "",Tabela8[[#This Row],[DATA ULTIMA]]+(Tabela8[[#This Row],[TEMPO (MESES)]]*30.45)))</f>
        <v/>
      </c>
      <c r="E89" s="110">
        <v>12</v>
      </c>
    </row>
    <row r="90" spans="1:5" x14ac:dyDescent="0.25">
      <c r="A90" s="107">
        <v>89</v>
      </c>
      <c r="B90" s="90" t="s">
        <v>413</v>
      </c>
      <c r="C90" s="109"/>
      <c r="D90" s="109" t="str">
        <f>IF(Tabela8[[#This Row],[TEMPO (MESES)]]="","",IF(Tabela8[[#This Row],[DATA ULTIMA]] ="", "",Tabela8[[#This Row],[DATA ULTIMA]]+(Tabela8[[#This Row],[TEMPO (MESES)]]*30.45)))</f>
        <v/>
      </c>
      <c r="E90" s="110">
        <v>12</v>
      </c>
    </row>
    <row r="91" spans="1:5" x14ac:dyDescent="0.25">
      <c r="A91" s="107">
        <v>90</v>
      </c>
      <c r="B91" s="90" t="s">
        <v>414</v>
      </c>
      <c r="C91" s="109"/>
      <c r="D91" s="109" t="str">
        <f>IF(Tabela8[[#This Row],[TEMPO (MESES)]]="","",IF(Tabela8[[#This Row],[DATA ULTIMA]] ="", "",Tabela8[[#This Row],[DATA ULTIMA]]+(Tabela8[[#This Row],[TEMPO (MESES)]]*30.45)))</f>
        <v/>
      </c>
      <c r="E91" s="110">
        <v>12</v>
      </c>
    </row>
    <row r="92" spans="1:5" x14ac:dyDescent="0.25">
      <c r="A92" s="107">
        <v>91</v>
      </c>
      <c r="B92" s="90" t="s">
        <v>415</v>
      </c>
      <c r="C92" s="109"/>
      <c r="D92" s="109" t="str">
        <f>IF(Tabela8[[#This Row],[TEMPO (MESES)]]="","",IF(Tabela8[[#This Row],[DATA ULTIMA]] ="", "",Tabela8[[#This Row],[DATA ULTIMA]]+(Tabela8[[#This Row],[TEMPO (MESES)]]*30.45)))</f>
        <v/>
      </c>
      <c r="E92" s="110">
        <v>12</v>
      </c>
    </row>
    <row r="93" spans="1:5" x14ac:dyDescent="0.25">
      <c r="A93" s="107">
        <v>92</v>
      </c>
      <c r="B93" s="90" t="s">
        <v>420</v>
      </c>
      <c r="C93" s="109"/>
      <c r="D93" s="109" t="str">
        <f>IF(Tabela8[[#This Row],[TEMPO (MESES)]]="","",IF(Tabela8[[#This Row],[DATA ULTIMA]] ="", "",Tabela8[[#This Row],[DATA ULTIMA]]+(Tabela8[[#This Row],[TEMPO (MESES)]]*30.45)))</f>
        <v/>
      </c>
      <c r="E93" s="110">
        <v>12</v>
      </c>
    </row>
    <row r="94" spans="1:5" x14ac:dyDescent="0.25">
      <c r="A94" s="107">
        <v>93</v>
      </c>
      <c r="B94" s="90" t="s">
        <v>422</v>
      </c>
      <c r="C94" s="109"/>
      <c r="D94" s="109" t="str">
        <f>IF(Tabela8[[#This Row],[TEMPO (MESES)]]="","",IF(Tabela8[[#This Row],[DATA ULTIMA]] ="", "",Tabela8[[#This Row],[DATA ULTIMA]]+(Tabela8[[#This Row],[TEMPO (MESES)]]*30.45)))</f>
        <v/>
      </c>
      <c r="E94" s="110">
        <v>12</v>
      </c>
    </row>
    <row r="95" spans="1:5" x14ac:dyDescent="0.25">
      <c r="A95" s="107">
        <v>94</v>
      </c>
      <c r="B95" s="90" t="s">
        <v>424</v>
      </c>
      <c r="C95" s="109">
        <v>43504</v>
      </c>
      <c r="D95" s="109">
        <f>IF(Tabela8[[#This Row],[TEMPO (MESES)]]="","",IF(Tabela8[[#This Row],[DATA ULTIMA]] ="", "",Tabela8[[#This Row],[DATA ULTIMA]]+(Tabela8[[#This Row],[TEMPO (MESES)]]*30.45)))</f>
        <v>43869.4</v>
      </c>
      <c r="E95" s="110">
        <v>12</v>
      </c>
    </row>
    <row r="96" spans="1:5" x14ac:dyDescent="0.25">
      <c r="A96" s="107">
        <v>95</v>
      </c>
      <c r="B96" s="90" t="s">
        <v>430</v>
      </c>
      <c r="C96" s="109"/>
      <c r="D96" s="109" t="str">
        <f>IF(Tabela8[[#This Row],[TEMPO (MESES)]]="","",IF(Tabela8[[#This Row],[DATA ULTIMA]] ="", "",Tabela8[[#This Row],[DATA ULTIMA]]+(Tabela8[[#This Row],[TEMPO (MESES)]]*30.45)))</f>
        <v/>
      </c>
      <c r="E96" s="110">
        <v>12</v>
      </c>
    </row>
    <row r="97" spans="1:5" x14ac:dyDescent="0.25">
      <c r="A97" s="107">
        <v>96</v>
      </c>
      <c r="B97" s="117" t="s">
        <v>431</v>
      </c>
      <c r="C97" s="109"/>
      <c r="D97" s="109" t="str">
        <f>IF(Tabela8[[#This Row],[TEMPO (MESES)]]="","",IF(Tabela8[[#This Row],[DATA ULTIMA]] ="", "",Tabela8[[#This Row],[DATA ULTIMA]]+(Tabela8[[#This Row],[TEMPO (MESES)]]*30.45)))</f>
        <v/>
      </c>
      <c r="E97" s="110">
        <v>12</v>
      </c>
    </row>
    <row r="98" spans="1:5" x14ac:dyDescent="0.25">
      <c r="A98" s="107">
        <v>97</v>
      </c>
      <c r="B98" s="117" t="s">
        <v>437</v>
      </c>
      <c r="C98" s="109"/>
      <c r="D98" s="109" t="str">
        <f>IF(Tabela8[[#This Row],[TEMPO (MESES)]]="","",IF(Tabela8[[#This Row],[DATA ULTIMA]] ="", "",Tabela8[[#This Row],[DATA ULTIMA]]+(Tabela8[[#This Row],[TEMPO (MESES)]]*30.45)))</f>
        <v/>
      </c>
      <c r="E98" s="110">
        <v>12</v>
      </c>
    </row>
    <row r="99" spans="1:5" x14ac:dyDescent="0.25">
      <c r="A99" s="108">
        <v>98</v>
      </c>
      <c r="B99" s="117" t="s">
        <v>439</v>
      </c>
      <c r="C99" s="111"/>
      <c r="D99" s="109" t="str">
        <f>IF(Tabela8[[#This Row],[TEMPO (MESES)]]="","",IF(Tabela8[[#This Row],[DATA ULTIMA]] ="", "",Tabela8[[#This Row],[DATA ULTIMA]]+(Tabela8[[#This Row],[TEMPO (MESES)]]*30.45)))</f>
        <v/>
      </c>
      <c r="E99" s="114">
        <v>12</v>
      </c>
    </row>
    <row r="100" spans="1:5" x14ac:dyDescent="0.25">
      <c r="A100" s="107">
        <v>99</v>
      </c>
      <c r="B100" s="117" t="s">
        <v>587</v>
      </c>
      <c r="C100" s="109">
        <v>43980</v>
      </c>
      <c r="D100" s="109">
        <f>IF(Tabela8[[#This Row],[TEMPO (MESES)]]="","",IF(Tabela8[[#This Row],[DATA ULTIMA]] ="", "",Tabela8[[#This Row],[DATA ULTIMA]]+(Tabela8[[#This Row],[TEMPO (MESES)]]*30.45)))</f>
        <v>44345.4</v>
      </c>
      <c r="E100" s="110">
        <v>12</v>
      </c>
    </row>
    <row r="101" spans="1:5" x14ac:dyDescent="0.25">
      <c r="A101" s="107">
        <v>100</v>
      </c>
      <c r="B101" s="117" t="s">
        <v>588</v>
      </c>
      <c r="C101" s="111">
        <v>43980</v>
      </c>
      <c r="D101" s="111">
        <f>IF(Tabela8[[#This Row],[TEMPO (MESES)]]="","",IF(Tabela8[[#This Row],[DATA ULTIMA]] ="", "",Tabela8[[#This Row],[DATA ULTIMA]]+(Tabela8[[#This Row],[TEMPO (MESES)]]*30.45)))</f>
        <v>44345.4</v>
      </c>
      <c r="E101" s="114">
        <v>12</v>
      </c>
    </row>
    <row r="102" spans="1:5" x14ac:dyDescent="0.25">
      <c r="A102" s="108">
        <v>101</v>
      </c>
      <c r="B102" s="117" t="s">
        <v>589</v>
      </c>
      <c r="C102" s="109">
        <v>43980</v>
      </c>
      <c r="D102" s="109">
        <f>IF(Tabela8[[#This Row],[TEMPO (MESES)]]="","",IF(Tabela8[[#This Row],[DATA ULTIMA]] ="", "",Tabela8[[#This Row],[DATA ULTIMA]]+(Tabela8[[#This Row],[TEMPO (MESES)]]*30.45)))</f>
        <v>44345.4</v>
      </c>
      <c r="E102" s="110">
        <v>12</v>
      </c>
    </row>
    <row r="103" spans="1:5" x14ac:dyDescent="0.25">
      <c r="A103" s="107">
        <v>102</v>
      </c>
      <c r="B103" s="117" t="s">
        <v>590</v>
      </c>
      <c r="C103" s="109">
        <v>43980</v>
      </c>
      <c r="D103" s="109">
        <f>IF(Tabela8[[#This Row],[TEMPO (MESES)]]="","",IF(Tabela8[[#This Row],[DATA ULTIMA]] ="", "",Tabela8[[#This Row],[DATA ULTIMA]]+(Tabela8[[#This Row],[TEMPO (MESES)]]*30.45)))</f>
        <v>44345.4</v>
      </c>
      <c r="E103" s="114">
        <v>12</v>
      </c>
    </row>
    <row r="104" spans="1:5" x14ac:dyDescent="0.25">
      <c r="A104" s="107">
        <v>103</v>
      </c>
      <c r="B104" s="117" t="s">
        <v>591</v>
      </c>
      <c r="C104" s="109">
        <v>43980</v>
      </c>
      <c r="D104" s="109">
        <f>IF(Tabela8[[#This Row],[TEMPO (MESES)]]="","",IF(Tabela8[[#This Row],[DATA ULTIMA]] ="", "",Tabela8[[#This Row],[DATA ULTIMA]]+(Tabela8[[#This Row],[TEMPO (MESES)]]*30.45)))</f>
        <v>44345.4</v>
      </c>
      <c r="E104" s="110">
        <v>12</v>
      </c>
    </row>
    <row r="105" spans="1:5" x14ac:dyDescent="0.25">
      <c r="A105" s="108">
        <v>104</v>
      </c>
      <c r="B105" s="117" t="s">
        <v>689</v>
      </c>
      <c r="C105" s="109">
        <v>44004</v>
      </c>
      <c r="D105" s="109">
        <f>IF(Tabela8[[#This Row],[TEMPO (MESES)]]="","",IF(Tabela8[[#This Row],[DATA ULTIMA]] ="", "",Tabela8[[#This Row],[DATA ULTIMA]]+(Tabela8[[#This Row],[TEMPO (MESES)]]*30.45)))</f>
        <v>44369.4</v>
      </c>
      <c r="E105" s="114">
        <v>12</v>
      </c>
    </row>
    <row r="106" spans="1:5" x14ac:dyDescent="0.25">
      <c r="A106" s="107">
        <v>105</v>
      </c>
      <c r="B106" s="117" t="s">
        <v>690</v>
      </c>
      <c r="C106" s="109">
        <v>44004</v>
      </c>
      <c r="D106" s="109">
        <f>IF(Tabela8[[#This Row],[TEMPO (MESES)]]="","",IF(Tabela8[[#This Row],[DATA ULTIMA]] ="", "",Tabela8[[#This Row],[DATA ULTIMA]]+(Tabela8[[#This Row],[TEMPO (MESES)]]*30.45)))</f>
        <v>44369.4</v>
      </c>
      <c r="E106" s="110">
        <v>12</v>
      </c>
    </row>
    <row r="107" spans="1:5" x14ac:dyDescent="0.25">
      <c r="A107" s="107">
        <v>106</v>
      </c>
      <c r="B107" s="117" t="s">
        <v>691</v>
      </c>
      <c r="C107" s="109">
        <v>44004</v>
      </c>
      <c r="D107" s="109">
        <f>IF(Tabela8[[#This Row],[TEMPO (MESES)]]="","",IF(Tabela8[[#This Row],[DATA ULTIMA]] ="", "",Tabela8[[#This Row],[DATA ULTIMA]]+(Tabela8[[#This Row],[TEMPO (MESES)]]*30.45)))</f>
        <v>44369.4</v>
      </c>
      <c r="E107" s="114">
        <v>12</v>
      </c>
    </row>
    <row r="108" spans="1:5" x14ac:dyDescent="0.25">
      <c r="A108" s="108">
        <v>107</v>
      </c>
      <c r="B108" s="117" t="s">
        <v>692</v>
      </c>
      <c r="C108" s="109">
        <v>44005</v>
      </c>
      <c r="D108" s="109">
        <f>IF(Tabela8[[#This Row],[TEMPO (MESES)]]="","",IF(Tabela8[[#This Row],[DATA ULTIMA]] ="", "",Tabela8[[#This Row],[DATA ULTIMA]]+(Tabela8[[#This Row],[TEMPO (MESES)]]*30.45)))</f>
        <v>44370.400000000001</v>
      </c>
      <c r="E108" s="110">
        <v>12</v>
      </c>
    </row>
    <row r="109" spans="1:5" x14ac:dyDescent="0.25">
      <c r="A109" s="107">
        <v>108</v>
      </c>
      <c r="B109" s="117" t="s">
        <v>693</v>
      </c>
      <c r="C109" s="109"/>
      <c r="D109" s="109" t="str">
        <f>IF(Tabela8[[#This Row],[TEMPO (MESES)]]="","",IF(Tabela8[[#This Row],[DATA ULTIMA]] ="", "",Tabela8[[#This Row],[DATA ULTIMA]]+(Tabela8[[#This Row],[TEMPO (MESES)]]*30.45)))</f>
        <v/>
      </c>
      <c r="E109" s="114">
        <v>12</v>
      </c>
    </row>
    <row r="110" spans="1:5" x14ac:dyDescent="0.25">
      <c r="A110" s="108">
        <v>109</v>
      </c>
      <c r="B110" s="119" t="s">
        <v>695</v>
      </c>
      <c r="C110" s="109"/>
      <c r="D110" s="109" t="str">
        <f>IF(Tabela8[[#This Row],[TEMPO (MESES)]]="","",IF(Tabela8[[#This Row],[DATA ULTIMA]] ="", "",Tabela8[[#This Row],[DATA ULTIMA]]+(Tabela8[[#This Row],[TEMPO (MESES)]]*30.45)))</f>
        <v/>
      </c>
      <c r="E110" s="110"/>
    </row>
    <row r="111" spans="1:5" x14ac:dyDescent="0.25">
      <c r="A111" s="107">
        <v>110</v>
      </c>
      <c r="B111" s="119" t="s">
        <v>696</v>
      </c>
      <c r="C111" s="109"/>
      <c r="D111" s="109" t="str">
        <f>IF(Tabela8[[#This Row],[TEMPO (MESES)]]="","",IF(Tabela8[[#This Row],[DATA ULTIMA]] ="", "",Tabela8[[#This Row],[DATA ULTIMA]]+(Tabela8[[#This Row],[TEMPO (MESES)]]*30.45)))</f>
        <v/>
      </c>
      <c r="E111" s="110"/>
    </row>
    <row r="112" spans="1:5" x14ac:dyDescent="0.25">
      <c r="A112" s="107">
        <v>111</v>
      </c>
      <c r="B112" s="119" t="s">
        <v>700</v>
      </c>
      <c r="C112" s="109"/>
      <c r="D112" s="109" t="str">
        <f>IF(Tabela8[[#This Row],[TEMPO (MESES)]]="","",IF(Tabela8[[#This Row],[DATA ULTIMA]] ="", "",Tabela8[[#This Row],[DATA ULTIMA]]+(Tabela8[[#This Row],[TEMPO (MESES)]]*30.45)))</f>
        <v/>
      </c>
      <c r="E112" s="110"/>
    </row>
    <row r="113" spans="1:5" x14ac:dyDescent="0.25">
      <c r="A113" s="108">
        <v>112</v>
      </c>
      <c r="B113" s="119" t="s">
        <v>701</v>
      </c>
      <c r="C113" s="109"/>
      <c r="D113" s="109" t="str">
        <f>IF(Tabela8[[#This Row],[TEMPO (MESES)]]="","",IF(Tabela8[[#This Row],[DATA ULTIMA]] ="", "",Tabela8[[#This Row],[DATA ULTIMA]]+(Tabela8[[#This Row],[TEMPO (MESES)]]*30.45)))</f>
        <v/>
      </c>
      <c r="E113" s="110"/>
    </row>
    <row r="114" spans="1:5" x14ac:dyDescent="0.25">
      <c r="A114" s="107">
        <v>113</v>
      </c>
      <c r="B114" s="119" t="s">
        <v>702</v>
      </c>
      <c r="C114" s="111"/>
      <c r="D114" s="111" t="str">
        <f>IF(Tabela8[[#This Row],[TEMPO (MESES)]]="","",IF(Tabela8[[#This Row],[DATA ULTIMA]] ="", "",Tabela8[[#This Row],[DATA ULTIMA]]+(Tabela8[[#This Row],[TEMPO (MESES)]]*30.45)))</f>
        <v/>
      </c>
      <c r="E114" s="114"/>
    </row>
    <row r="115" spans="1:5" x14ac:dyDescent="0.25">
      <c r="A115" s="108">
        <v>114</v>
      </c>
      <c r="B115" s="119" t="s">
        <v>705</v>
      </c>
      <c r="C115" s="109"/>
      <c r="D115" s="109" t="str">
        <f>IF(Tabela8[[#This Row],[TEMPO (MESES)]]="","",IF(Tabela8[[#This Row],[DATA ULTIMA]] ="", "",Tabela8[[#This Row],[DATA ULTIMA]]+(Tabela8[[#This Row],[TEMPO (MESES)]]*30.45)))</f>
        <v/>
      </c>
      <c r="E115" s="110"/>
    </row>
    <row r="116" spans="1:5" x14ac:dyDescent="0.25">
      <c r="A116" s="107">
        <v>115</v>
      </c>
      <c r="B116" s="119" t="s">
        <v>706</v>
      </c>
      <c r="C116" s="109"/>
      <c r="D116" s="109" t="str">
        <f>IF(Tabela8[[#This Row],[TEMPO (MESES)]]="","",IF(Tabela8[[#This Row],[DATA ULTIMA]] ="", "",Tabela8[[#This Row],[DATA ULTIMA]]+(Tabela8[[#This Row],[TEMPO (MESES)]]*30.45)))</f>
        <v/>
      </c>
      <c r="E116" s="110"/>
    </row>
    <row r="117" spans="1:5" x14ac:dyDescent="0.25">
      <c r="A117" s="108">
        <v>116</v>
      </c>
      <c r="B117" s="119" t="s">
        <v>703</v>
      </c>
      <c r="C117" s="109"/>
      <c r="D117" s="109" t="str">
        <f>IF(Tabela8[[#This Row],[TEMPO (MESES)]]="","",IF(Tabela8[[#This Row],[DATA ULTIMA]] ="", "",Tabela8[[#This Row],[DATA ULTIMA]]+(Tabela8[[#This Row],[TEMPO (MESES)]]*30.45)))</f>
        <v/>
      </c>
      <c r="E117" s="110"/>
    </row>
    <row r="118" spans="1:5" x14ac:dyDescent="0.25">
      <c r="A118" s="107">
        <v>117</v>
      </c>
      <c r="B118" s="119" t="s">
        <v>704</v>
      </c>
      <c r="C118" s="111"/>
      <c r="D118" s="111" t="str">
        <f>IF(Tabela8[[#This Row],[TEMPO (MESES)]]="","",IF(Tabela8[[#This Row],[DATA ULTIMA]] ="", "",Tabela8[[#This Row],[DATA ULTIMA]]+(Tabela8[[#This Row],[TEMPO (MESES)]]*30.45)))</f>
        <v/>
      </c>
      <c r="E118" s="114"/>
    </row>
  </sheetData>
  <conditionalFormatting sqref="D2:D118">
    <cfRule type="cellIs" dxfId="32" priority="1" operator="greaterThan">
      <formula>TODAY()</formula>
    </cfRule>
    <cfRule type="cellIs" dxfId="31" priority="2" operator="lessThan">
      <formula>TODAY()+30</formula>
    </cfRule>
    <cfRule type="cellIs" dxfId="30" priority="3" operator="lessThan">
      <formula>TODAY()+7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465B-7B29-4C08-B001-053690E44576}">
  <dimension ref="A1:G78"/>
  <sheetViews>
    <sheetView topLeftCell="A70" workbookViewId="0">
      <selection activeCell="D2" sqref="D2"/>
    </sheetView>
  </sheetViews>
  <sheetFormatPr defaultColWidth="27.140625" defaultRowHeight="15" x14ac:dyDescent="0.25"/>
  <cols>
    <col min="1" max="1" width="8" style="151" bestFit="1" customWidth="1"/>
    <col min="2" max="2" width="25.42578125" style="135" bestFit="1" customWidth="1"/>
    <col min="3" max="3" width="26.5703125" style="136" bestFit="1" customWidth="1"/>
    <col min="4" max="4" width="24.85546875" style="136" bestFit="1" customWidth="1"/>
    <col min="5" max="5" width="33.28515625" style="136" bestFit="1" customWidth="1"/>
    <col min="6" max="6" width="40.5703125" style="136" bestFit="1" customWidth="1"/>
    <col min="7" max="7" width="21.5703125" style="149" bestFit="1" customWidth="1"/>
    <col min="8" max="16384" width="27.140625" style="136"/>
  </cols>
  <sheetData>
    <row r="1" spans="1:7" x14ac:dyDescent="0.25">
      <c r="A1" s="150" t="s">
        <v>688</v>
      </c>
      <c r="B1" s="141" t="s">
        <v>595</v>
      </c>
      <c r="C1" s="142" t="s">
        <v>684</v>
      </c>
      <c r="D1" s="142" t="s">
        <v>683</v>
      </c>
      <c r="E1" s="142" t="s">
        <v>685</v>
      </c>
      <c r="F1" s="142" t="s">
        <v>686</v>
      </c>
      <c r="G1" s="143" t="s">
        <v>687</v>
      </c>
    </row>
    <row r="2" spans="1:7" x14ac:dyDescent="0.25">
      <c r="A2" s="152">
        <v>1</v>
      </c>
      <c r="B2" s="144" t="s">
        <v>130</v>
      </c>
      <c r="C2" s="140" t="s">
        <v>448</v>
      </c>
      <c r="D2" s="140" t="s">
        <v>597</v>
      </c>
      <c r="E2" s="140" t="s">
        <v>602</v>
      </c>
      <c r="F2" s="140" t="s">
        <v>599</v>
      </c>
      <c r="G2" s="139" t="s">
        <v>448</v>
      </c>
    </row>
    <row r="3" spans="1:7" x14ac:dyDescent="0.25">
      <c r="A3" s="152">
        <v>2</v>
      </c>
      <c r="B3" s="145" t="s">
        <v>105</v>
      </c>
      <c r="C3" s="146" t="s">
        <v>452</v>
      </c>
      <c r="D3" s="146" t="s">
        <v>597</v>
      </c>
      <c r="E3" s="146" t="s">
        <v>602</v>
      </c>
      <c r="F3" s="146" t="s">
        <v>599</v>
      </c>
      <c r="G3" s="147" t="s">
        <v>452</v>
      </c>
    </row>
    <row r="4" spans="1:7" x14ac:dyDescent="0.25">
      <c r="A4" s="152">
        <v>3</v>
      </c>
      <c r="B4" s="144" t="s">
        <v>614</v>
      </c>
      <c r="C4" s="140" t="s">
        <v>455</v>
      </c>
      <c r="D4" s="140" t="s">
        <v>597</v>
      </c>
      <c r="E4" s="140" t="s">
        <v>602</v>
      </c>
      <c r="F4" s="140" t="s">
        <v>599</v>
      </c>
      <c r="G4" s="139" t="s">
        <v>455</v>
      </c>
    </row>
    <row r="5" spans="1:7" x14ac:dyDescent="0.25">
      <c r="A5" s="152">
        <v>4</v>
      </c>
      <c r="B5" s="145" t="s">
        <v>603</v>
      </c>
      <c r="C5" s="146" t="s">
        <v>458</v>
      </c>
      <c r="D5" s="146" t="s">
        <v>597</v>
      </c>
      <c r="E5" s="146" t="s">
        <v>602</v>
      </c>
      <c r="F5" s="146" t="s">
        <v>599</v>
      </c>
      <c r="G5" s="147" t="s">
        <v>458</v>
      </c>
    </row>
    <row r="6" spans="1:7" x14ac:dyDescent="0.25">
      <c r="A6" s="152">
        <v>5</v>
      </c>
      <c r="B6" s="144" t="s">
        <v>611</v>
      </c>
      <c r="C6" s="140" t="s">
        <v>612</v>
      </c>
      <c r="D6" s="140" t="s">
        <v>597</v>
      </c>
      <c r="E6" s="140" t="s">
        <v>602</v>
      </c>
      <c r="F6" s="140" t="s">
        <v>599</v>
      </c>
      <c r="G6" s="139" t="s">
        <v>612</v>
      </c>
    </row>
    <row r="7" spans="1:7" x14ac:dyDescent="0.25">
      <c r="A7" s="152">
        <v>6</v>
      </c>
      <c r="B7" s="145" t="s">
        <v>129</v>
      </c>
      <c r="C7" s="146" t="s">
        <v>665</v>
      </c>
      <c r="D7" s="146" t="s">
        <v>597</v>
      </c>
      <c r="E7" s="146" t="s">
        <v>602</v>
      </c>
      <c r="F7" s="146" t="s">
        <v>599</v>
      </c>
      <c r="G7" s="147" t="s">
        <v>665</v>
      </c>
    </row>
    <row r="8" spans="1:7" x14ac:dyDescent="0.25">
      <c r="A8" s="152">
        <v>7</v>
      </c>
      <c r="B8" s="144" t="s">
        <v>129</v>
      </c>
      <c r="C8" s="140" t="s">
        <v>462</v>
      </c>
      <c r="D8" s="140" t="s">
        <v>597</v>
      </c>
      <c r="E8" s="140" t="s">
        <v>604</v>
      </c>
      <c r="F8" s="140" t="s">
        <v>599</v>
      </c>
      <c r="G8" s="139" t="s">
        <v>462</v>
      </c>
    </row>
    <row r="9" spans="1:7" x14ac:dyDescent="0.25">
      <c r="A9" s="152">
        <v>8</v>
      </c>
      <c r="B9" s="145" t="s">
        <v>682</v>
      </c>
      <c r="C9" s="146" t="s">
        <v>465</v>
      </c>
      <c r="D9" s="146" t="s">
        <v>597</v>
      </c>
      <c r="E9" s="146" t="s">
        <v>604</v>
      </c>
      <c r="F9" s="146" t="s">
        <v>599</v>
      </c>
      <c r="G9" s="147" t="s">
        <v>465</v>
      </c>
    </row>
    <row r="10" spans="1:7" x14ac:dyDescent="0.25">
      <c r="A10" s="152">
        <v>9</v>
      </c>
      <c r="B10" s="144" t="s">
        <v>626</v>
      </c>
      <c r="C10" s="140" t="s">
        <v>627</v>
      </c>
      <c r="D10" s="140" t="s">
        <v>597</v>
      </c>
      <c r="E10" s="140" t="s">
        <v>598</v>
      </c>
      <c r="F10" s="140" t="s">
        <v>599</v>
      </c>
      <c r="G10" s="139" t="s">
        <v>627</v>
      </c>
    </row>
    <row r="11" spans="1:7" x14ac:dyDescent="0.25">
      <c r="A11" s="152">
        <v>10</v>
      </c>
      <c r="B11" s="145" t="s">
        <v>666</v>
      </c>
      <c r="C11" s="146" t="s">
        <v>469</v>
      </c>
      <c r="D11" s="146" t="s">
        <v>597</v>
      </c>
      <c r="E11" s="146" t="s">
        <v>598</v>
      </c>
      <c r="F11" s="146" t="s">
        <v>599</v>
      </c>
      <c r="G11" s="147" t="s">
        <v>469</v>
      </c>
    </row>
    <row r="12" spans="1:7" x14ac:dyDescent="0.25">
      <c r="A12" s="152">
        <v>11</v>
      </c>
      <c r="B12" s="144" t="s">
        <v>666</v>
      </c>
      <c r="C12" s="140" t="s">
        <v>470</v>
      </c>
      <c r="D12" s="140" t="s">
        <v>597</v>
      </c>
      <c r="E12" s="140" t="s">
        <v>598</v>
      </c>
      <c r="F12" s="140" t="s">
        <v>599</v>
      </c>
      <c r="G12" s="139" t="s">
        <v>470</v>
      </c>
    </row>
    <row r="13" spans="1:7" x14ac:dyDescent="0.25">
      <c r="A13" s="152">
        <v>12</v>
      </c>
      <c r="B13" s="145" t="s">
        <v>104</v>
      </c>
      <c r="C13" s="146" t="s">
        <v>644</v>
      </c>
      <c r="D13" s="146" t="s">
        <v>597</v>
      </c>
      <c r="E13" s="146" t="s">
        <v>602</v>
      </c>
      <c r="F13" s="146" t="s">
        <v>599</v>
      </c>
      <c r="G13" s="147" t="s">
        <v>644</v>
      </c>
    </row>
    <row r="14" spans="1:7" x14ac:dyDescent="0.25">
      <c r="A14" s="152">
        <v>13</v>
      </c>
      <c r="B14" s="144" t="s">
        <v>658</v>
      </c>
      <c r="C14" s="140" t="s">
        <v>473</v>
      </c>
      <c r="D14" s="140" t="s">
        <v>597</v>
      </c>
      <c r="E14" s="140" t="s">
        <v>602</v>
      </c>
      <c r="F14" s="140" t="s">
        <v>599</v>
      </c>
      <c r="G14" s="139" t="s">
        <v>473</v>
      </c>
    </row>
    <row r="15" spans="1:7" x14ac:dyDescent="0.25">
      <c r="A15" s="152">
        <v>14</v>
      </c>
      <c r="B15" s="145" t="s">
        <v>669</v>
      </c>
      <c r="C15" s="146" t="s">
        <v>670</v>
      </c>
      <c r="D15" s="146" t="s">
        <v>597</v>
      </c>
      <c r="E15" s="146" t="s">
        <v>598</v>
      </c>
      <c r="F15" s="146" t="s">
        <v>599</v>
      </c>
      <c r="G15" s="147" t="s">
        <v>670</v>
      </c>
    </row>
    <row r="16" spans="1:7" x14ac:dyDescent="0.25">
      <c r="A16" s="152">
        <v>15</v>
      </c>
      <c r="B16" s="144" t="s">
        <v>671</v>
      </c>
      <c r="C16" s="140" t="s">
        <v>476</v>
      </c>
      <c r="D16" s="140" t="s">
        <v>597</v>
      </c>
      <c r="E16" s="140" t="s">
        <v>661</v>
      </c>
      <c r="F16" s="140" t="s">
        <v>599</v>
      </c>
      <c r="G16" s="139" t="s">
        <v>476</v>
      </c>
    </row>
    <row r="17" spans="1:7" x14ac:dyDescent="0.25">
      <c r="A17" s="152">
        <v>16</v>
      </c>
      <c r="B17" s="145" t="s">
        <v>138</v>
      </c>
      <c r="C17" s="146" t="s">
        <v>615</v>
      </c>
      <c r="D17" s="146" t="s">
        <v>597</v>
      </c>
      <c r="E17" s="146" t="s">
        <v>616</v>
      </c>
      <c r="F17" s="146" t="s">
        <v>599</v>
      </c>
      <c r="G17" s="147" t="s">
        <v>615</v>
      </c>
    </row>
    <row r="18" spans="1:7" x14ac:dyDescent="0.25">
      <c r="A18" s="152">
        <v>17</v>
      </c>
      <c r="B18" s="144" t="s">
        <v>625</v>
      </c>
      <c r="C18" s="140" t="s">
        <v>481</v>
      </c>
      <c r="D18" s="140" t="s">
        <v>597</v>
      </c>
      <c r="E18" s="140" t="s">
        <v>598</v>
      </c>
      <c r="F18" s="140" t="s">
        <v>599</v>
      </c>
      <c r="G18" s="139" t="s">
        <v>481</v>
      </c>
    </row>
    <row r="19" spans="1:7" x14ac:dyDescent="0.25">
      <c r="A19" s="152">
        <v>18</v>
      </c>
      <c r="B19" s="145" t="s">
        <v>632</v>
      </c>
      <c r="C19" s="146" t="s">
        <v>484</v>
      </c>
      <c r="D19" s="146" t="s">
        <v>597</v>
      </c>
      <c r="E19" s="146" t="s">
        <v>602</v>
      </c>
      <c r="F19" s="146" t="s">
        <v>599</v>
      </c>
      <c r="G19" s="147" t="s">
        <v>484</v>
      </c>
    </row>
    <row r="20" spans="1:7" x14ac:dyDescent="0.25">
      <c r="A20" s="152">
        <v>19</v>
      </c>
      <c r="B20" s="144" t="s">
        <v>606</v>
      </c>
      <c r="C20" s="140" t="s">
        <v>487</v>
      </c>
      <c r="D20" s="140" t="s">
        <v>597</v>
      </c>
      <c r="E20" s="140" t="s">
        <v>598</v>
      </c>
      <c r="F20" s="140" t="s">
        <v>599</v>
      </c>
      <c r="G20" s="139" t="s">
        <v>487</v>
      </c>
    </row>
    <row r="21" spans="1:7" x14ac:dyDescent="0.25">
      <c r="A21" s="152">
        <v>20</v>
      </c>
      <c r="B21" s="145" t="s">
        <v>606</v>
      </c>
      <c r="C21" s="146" t="s">
        <v>488</v>
      </c>
      <c r="D21" s="146" t="s">
        <v>597</v>
      </c>
      <c r="E21" s="146" t="s">
        <v>598</v>
      </c>
      <c r="F21" s="146" t="s">
        <v>599</v>
      </c>
      <c r="G21" s="147" t="s">
        <v>488</v>
      </c>
    </row>
    <row r="22" spans="1:7" x14ac:dyDescent="0.25">
      <c r="A22" s="152">
        <v>21</v>
      </c>
      <c r="B22" s="144" t="s">
        <v>121</v>
      </c>
      <c r="C22" s="140" t="s">
        <v>491</v>
      </c>
      <c r="D22" s="140" t="s">
        <v>597</v>
      </c>
      <c r="E22" s="140" t="s">
        <v>602</v>
      </c>
      <c r="F22" s="140" t="s">
        <v>599</v>
      </c>
      <c r="G22" s="139" t="s">
        <v>491</v>
      </c>
    </row>
    <row r="23" spans="1:7" x14ac:dyDescent="0.25">
      <c r="A23" s="152">
        <v>22</v>
      </c>
      <c r="B23" s="145" t="s">
        <v>676</v>
      </c>
      <c r="C23" s="146" t="s">
        <v>677</v>
      </c>
      <c r="D23" s="146" t="s">
        <v>597</v>
      </c>
      <c r="E23" s="146" t="s">
        <v>598</v>
      </c>
      <c r="F23" s="146" t="s">
        <v>599</v>
      </c>
      <c r="G23" s="147" t="s">
        <v>677</v>
      </c>
    </row>
    <row r="24" spans="1:7" x14ac:dyDescent="0.25">
      <c r="A24" s="152">
        <v>23</v>
      </c>
      <c r="B24" s="144" t="s">
        <v>140</v>
      </c>
      <c r="C24" s="140" t="s">
        <v>667</v>
      </c>
      <c r="D24" s="140" t="s">
        <v>597</v>
      </c>
      <c r="E24" s="140" t="s">
        <v>602</v>
      </c>
      <c r="F24" s="140" t="s">
        <v>599</v>
      </c>
      <c r="G24" s="139" t="s">
        <v>667</v>
      </c>
    </row>
    <row r="25" spans="1:7" x14ac:dyDescent="0.25">
      <c r="A25" s="152">
        <v>24</v>
      </c>
      <c r="B25" s="145" t="s">
        <v>140</v>
      </c>
      <c r="C25" s="146" t="s">
        <v>668</v>
      </c>
      <c r="D25" s="146" t="s">
        <v>597</v>
      </c>
      <c r="E25" s="146" t="s">
        <v>602</v>
      </c>
      <c r="F25" s="146" t="s">
        <v>599</v>
      </c>
      <c r="G25" s="147" t="s">
        <v>668</v>
      </c>
    </row>
    <row r="26" spans="1:7" x14ac:dyDescent="0.25">
      <c r="A26" s="152">
        <v>25</v>
      </c>
      <c r="B26" s="144" t="s">
        <v>630</v>
      </c>
      <c r="C26" s="140" t="s">
        <v>496</v>
      </c>
      <c r="D26" s="140" t="s">
        <v>597</v>
      </c>
      <c r="E26" s="140" t="s">
        <v>598</v>
      </c>
      <c r="F26" s="140" t="s">
        <v>599</v>
      </c>
      <c r="G26" s="139" t="s">
        <v>496</v>
      </c>
    </row>
    <row r="27" spans="1:7" x14ac:dyDescent="0.25">
      <c r="A27" s="152">
        <v>26</v>
      </c>
      <c r="B27" s="145" t="s">
        <v>672</v>
      </c>
      <c r="C27" s="146" t="s">
        <v>499</v>
      </c>
      <c r="D27" s="146" t="s">
        <v>597</v>
      </c>
      <c r="E27" s="146" t="s">
        <v>598</v>
      </c>
      <c r="F27" s="146" t="s">
        <v>599</v>
      </c>
      <c r="G27" s="147" t="s">
        <v>499</v>
      </c>
    </row>
    <row r="28" spans="1:7" x14ac:dyDescent="0.25">
      <c r="A28" s="152">
        <v>27</v>
      </c>
      <c r="B28" s="144" t="s">
        <v>673</v>
      </c>
      <c r="C28" s="140" t="s">
        <v>674</v>
      </c>
      <c r="D28" s="140" t="s">
        <v>597</v>
      </c>
      <c r="E28" s="140" t="s">
        <v>598</v>
      </c>
      <c r="F28" s="140" t="s">
        <v>599</v>
      </c>
      <c r="G28" s="139" t="s">
        <v>674</v>
      </c>
    </row>
    <row r="29" spans="1:7" x14ac:dyDescent="0.25">
      <c r="A29" s="152">
        <v>28</v>
      </c>
      <c r="B29" s="145" t="s">
        <v>673</v>
      </c>
      <c r="C29" s="146" t="s">
        <v>675</v>
      </c>
      <c r="D29" s="146" t="s">
        <v>597</v>
      </c>
      <c r="E29" s="146" t="s">
        <v>598</v>
      </c>
      <c r="F29" s="146" t="s">
        <v>599</v>
      </c>
      <c r="G29" s="147" t="s">
        <v>675</v>
      </c>
    </row>
    <row r="30" spans="1:7" x14ac:dyDescent="0.25">
      <c r="A30" s="152">
        <v>29</v>
      </c>
      <c r="B30" s="144" t="s">
        <v>652</v>
      </c>
      <c r="C30" s="140" t="s">
        <v>501</v>
      </c>
      <c r="D30" s="140" t="s">
        <v>597</v>
      </c>
      <c r="E30" s="140" t="s">
        <v>602</v>
      </c>
      <c r="F30" s="140" t="s">
        <v>599</v>
      </c>
      <c r="G30" s="139" t="s">
        <v>501</v>
      </c>
    </row>
    <row r="31" spans="1:7" x14ac:dyDescent="0.25">
      <c r="A31" s="152">
        <v>30</v>
      </c>
      <c r="B31" s="145" t="s">
        <v>422</v>
      </c>
      <c r="C31" s="146" t="s">
        <v>641</v>
      </c>
      <c r="D31" s="146" t="s">
        <v>597</v>
      </c>
      <c r="E31" s="146" t="s">
        <v>598</v>
      </c>
      <c r="F31" s="146" t="s">
        <v>599</v>
      </c>
      <c r="G31" s="147" t="s">
        <v>641</v>
      </c>
    </row>
    <row r="32" spans="1:7" x14ac:dyDescent="0.25">
      <c r="A32" s="152">
        <v>31</v>
      </c>
      <c r="B32" s="144" t="s">
        <v>422</v>
      </c>
      <c r="C32" s="140" t="s">
        <v>642</v>
      </c>
      <c r="D32" s="140" t="s">
        <v>597</v>
      </c>
      <c r="E32" s="140" t="s">
        <v>598</v>
      </c>
      <c r="F32" s="140" t="s">
        <v>599</v>
      </c>
      <c r="G32" s="139" t="s">
        <v>642</v>
      </c>
    </row>
    <row r="33" spans="1:7" x14ac:dyDescent="0.25">
      <c r="A33" s="152">
        <v>32</v>
      </c>
      <c r="B33" s="145" t="s">
        <v>634</v>
      </c>
      <c r="C33" s="146" t="s">
        <v>635</v>
      </c>
      <c r="D33" s="146" t="s">
        <v>597</v>
      </c>
      <c r="E33" s="146" t="s">
        <v>598</v>
      </c>
      <c r="F33" s="146" t="s">
        <v>599</v>
      </c>
      <c r="G33" s="147" t="s">
        <v>504</v>
      </c>
    </row>
    <row r="34" spans="1:7" x14ac:dyDescent="0.25">
      <c r="A34" s="152">
        <v>33</v>
      </c>
      <c r="B34" s="144" t="s">
        <v>288</v>
      </c>
      <c r="C34" s="140" t="s">
        <v>506</v>
      </c>
      <c r="D34" s="140" t="s">
        <v>597</v>
      </c>
      <c r="E34" s="140" t="s">
        <v>604</v>
      </c>
      <c r="F34" s="140" t="s">
        <v>599</v>
      </c>
      <c r="G34" s="139" t="s">
        <v>506</v>
      </c>
    </row>
    <row r="35" spans="1:7" x14ac:dyDescent="0.25">
      <c r="A35" s="152">
        <v>34</v>
      </c>
      <c r="B35" s="145" t="s">
        <v>288</v>
      </c>
      <c r="C35" s="146" t="s">
        <v>507</v>
      </c>
      <c r="D35" s="146" t="s">
        <v>597</v>
      </c>
      <c r="E35" s="146" t="s">
        <v>604</v>
      </c>
      <c r="F35" s="146" t="s">
        <v>599</v>
      </c>
      <c r="G35" s="147" t="s">
        <v>507</v>
      </c>
    </row>
    <row r="36" spans="1:7" x14ac:dyDescent="0.25">
      <c r="A36" s="152">
        <v>35</v>
      </c>
      <c r="B36" s="144" t="s">
        <v>660</v>
      </c>
      <c r="C36" s="140" t="s">
        <v>511</v>
      </c>
      <c r="D36" s="140" t="s">
        <v>597</v>
      </c>
      <c r="E36" s="140" t="s">
        <v>602</v>
      </c>
      <c r="F36" s="140" t="s">
        <v>599</v>
      </c>
      <c r="G36" s="139" t="s">
        <v>511</v>
      </c>
    </row>
    <row r="37" spans="1:7" x14ac:dyDescent="0.25">
      <c r="A37" s="152">
        <v>36</v>
      </c>
      <c r="B37" s="145" t="s">
        <v>660</v>
      </c>
      <c r="C37" s="146" t="s">
        <v>510</v>
      </c>
      <c r="D37" s="146" t="s">
        <v>597</v>
      </c>
      <c r="E37" s="146" t="s">
        <v>661</v>
      </c>
      <c r="F37" s="146" t="s">
        <v>599</v>
      </c>
      <c r="G37" s="147" t="s">
        <v>510</v>
      </c>
    </row>
    <row r="38" spans="1:7" x14ac:dyDescent="0.25">
      <c r="A38" s="152">
        <v>37</v>
      </c>
      <c r="B38" s="144" t="s">
        <v>653</v>
      </c>
      <c r="C38" s="140" t="s">
        <v>654</v>
      </c>
      <c r="D38" s="140" t="s">
        <v>597</v>
      </c>
      <c r="E38" s="140" t="s">
        <v>598</v>
      </c>
      <c r="F38" s="140" t="s">
        <v>599</v>
      </c>
      <c r="G38" s="139" t="s">
        <v>654</v>
      </c>
    </row>
    <row r="39" spans="1:7" x14ac:dyDescent="0.25">
      <c r="A39" s="152">
        <v>38</v>
      </c>
      <c r="B39" s="145" t="s">
        <v>607</v>
      </c>
      <c r="C39" s="146" t="s">
        <v>608</v>
      </c>
      <c r="D39" s="146" t="s">
        <v>597</v>
      </c>
      <c r="E39" s="146" t="s">
        <v>598</v>
      </c>
      <c r="F39" s="146" t="s">
        <v>599</v>
      </c>
      <c r="G39" s="147" t="s">
        <v>608</v>
      </c>
    </row>
    <row r="40" spans="1:7" x14ac:dyDescent="0.25">
      <c r="A40" s="152">
        <v>39</v>
      </c>
      <c r="B40" s="144" t="s">
        <v>607</v>
      </c>
      <c r="C40" s="140" t="s">
        <v>609</v>
      </c>
      <c r="D40" s="140" t="s">
        <v>597</v>
      </c>
      <c r="E40" s="140" t="s">
        <v>598</v>
      </c>
      <c r="F40" s="140" t="s">
        <v>599</v>
      </c>
      <c r="G40" s="139" t="s">
        <v>609</v>
      </c>
    </row>
    <row r="41" spans="1:7" x14ac:dyDescent="0.25">
      <c r="A41" s="152">
        <v>40</v>
      </c>
      <c r="B41" s="145" t="s">
        <v>629</v>
      </c>
      <c r="C41" s="146" t="s">
        <v>516</v>
      </c>
      <c r="D41" s="146" t="s">
        <v>597</v>
      </c>
      <c r="E41" s="146" t="s">
        <v>602</v>
      </c>
      <c r="F41" s="146" t="s">
        <v>599</v>
      </c>
      <c r="G41" s="147" t="s">
        <v>516</v>
      </c>
    </row>
    <row r="42" spans="1:7" x14ac:dyDescent="0.25">
      <c r="A42" s="152">
        <v>41</v>
      </c>
      <c r="B42" s="144" t="s">
        <v>639</v>
      </c>
      <c r="C42" s="140" t="s">
        <v>640</v>
      </c>
      <c r="D42" s="140" t="s">
        <v>597</v>
      </c>
      <c r="E42" s="140" t="s">
        <v>598</v>
      </c>
      <c r="F42" s="140" t="s">
        <v>599</v>
      </c>
      <c r="G42" s="139" t="s">
        <v>640</v>
      </c>
    </row>
    <row r="43" spans="1:7" x14ac:dyDescent="0.25">
      <c r="A43" s="152">
        <v>42</v>
      </c>
      <c r="B43" s="145" t="s">
        <v>628</v>
      </c>
      <c r="C43" s="146" t="s">
        <v>519</v>
      </c>
      <c r="D43" s="146" t="s">
        <v>597</v>
      </c>
      <c r="E43" s="146" t="s">
        <v>602</v>
      </c>
      <c r="F43" s="146" t="s">
        <v>599</v>
      </c>
      <c r="G43" s="147" t="s">
        <v>519</v>
      </c>
    </row>
    <row r="44" spans="1:7" x14ac:dyDescent="0.25">
      <c r="A44" s="152">
        <v>43</v>
      </c>
      <c r="B44" s="144" t="s">
        <v>663</v>
      </c>
      <c r="C44" s="140" t="s">
        <v>664</v>
      </c>
      <c r="D44" s="140" t="s">
        <v>597</v>
      </c>
      <c r="E44" s="140" t="s">
        <v>598</v>
      </c>
      <c r="F44" s="140" t="s">
        <v>599</v>
      </c>
      <c r="G44" s="139" t="s">
        <v>664</v>
      </c>
    </row>
    <row r="45" spans="1:7" x14ac:dyDescent="0.25">
      <c r="A45" s="152">
        <v>44</v>
      </c>
      <c r="B45" s="145" t="s">
        <v>646</v>
      </c>
      <c r="C45" s="146" t="s">
        <v>647</v>
      </c>
      <c r="D45" s="146" t="s">
        <v>597</v>
      </c>
      <c r="E45" s="146" t="s">
        <v>602</v>
      </c>
      <c r="F45" s="146" t="s">
        <v>599</v>
      </c>
      <c r="G45" s="147" t="s">
        <v>647</v>
      </c>
    </row>
    <row r="46" spans="1:7" x14ac:dyDescent="0.25">
      <c r="A46" s="152">
        <v>45</v>
      </c>
      <c r="B46" s="144" t="s">
        <v>605</v>
      </c>
      <c r="C46" s="140" t="s">
        <v>525</v>
      </c>
      <c r="D46" s="140" t="s">
        <v>597</v>
      </c>
      <c r="E46" s="140" t="s">
        <v>602</v>
      </c>
      <c r="F46" s="140" t="s">
        <v>599</v>
      </c>
      <c r="G46" s="139" t="s">
        <v>525</v>
      </c>
    </row>
    <row r="47" spans="1:7" x14ac:dyDescent="0.25">
      <c r="A47" s="152">
        <v>46</v>
      </c>
      <c r="B47" s="145" t="s">
        <v>605</v>
      </c>
      <c r="C47" s="146" t="s">
        <v>524</v>
      </c>
      <c r="D47" s="146" t="s">
        <v>597</v>
      </c>
      <c r="E47" s="146" t="s">
        <v>602</v>
      </c>
      <c r="F47" s="146" t="s">
        <v>599</v>
      </c>
      <c r="G47" s="147" t="s">
        <v>524</v>
      </c>
    </row>
    <row r="48" spans="1:7" x14ac:dyDescent="0.25">
      <c r="A48" s="152">
        <v>47</v>
      </c>
      <c r="B48" s="144" t="s">
        <v>624</v>
      </c>
      <c r="C48" s="140" t="s">
        <v>528</v>
      </c>
      <c r="D48" s="140" t="s">
        <v>597</v>
      </c>
      <c r="E48" s="140" t="s">
        <v>602</v>
      </c>
      <c r="F48" s="140" t="s">
        <v>599</v>
      </c>
      <c r="G48" s="139" t="s">
        <v>528</v>
      </c>
    </row>
    <row r="49" spans="1:7" x14ac:dyDescent="0.25">
      <c r="A49" s="152">
        <v>48</v>
      </c>
      <c r="B49" s="145" t="s">
        <v>633</v>
      </c>
      <c r="C49" s="146" t="s">
        <v>531</v>
      </c>
      <c r="D49" s="146" t="s">
        <v>597</v>
      </c>
      <c r="E49" s="146" t="s">
        <v>602</v>
      </c>
      <c r="F49" s="146" t="s">
        <v>599</v>
      </c>
      <c r="G49" s="147" t="s">
        <v>531</v>
      </c>
    </row>
    <row r="50" spans="1:7" x14ac:dyDescent="0.25">
      <c r="A50" s="152">
        <v>49</v>
      </c>
      <c r="B50" s="144" t="s">
        <v>424</v>
      </c>
      <c r="C50" s="140" t="s">
        <v>681</v>
      </c>
      <c r="D50" s="140" t="s">
        <v>597</v>
      </c>
      <c r="E50" s="140" t="s">
        <v>598</v>
      </c>
      <c r="F50" s="140" t="s">
        <v>599</v>
      </c>
      <c r="G50" s="139" t="s">
        <v>681</v>
      </c>
    </row>
    <row r="51" spans="1:7" x14ac:dyDescent="0.25">
      <c r="A51" s="152">
        <v>50</v>
      </c>
      <c r="B51" s="145" t="s">
        <v>297</v>
      </c>
      <c r="C51" s="146" t="s">
        <v>613</v>
      </c>
      <c r="D51" s="146" t="s">
        <v>597</v>
      </c>
      <c r="E51" s="146" t="s">
        <v>598</v>
      </c>
      <c r="F51" s="146" t="s">
        <v>599</v>
      </c>
      <c r="G51" s="147" t="s">
        <v>613</v>
      </c>
    </row>
    <row r="52" spans="1:7" x14ac:dyDescent="0.25">
      <c r="A52" s="152">
        <v>51</v>
      </c>
      <c r="B52" s="144" t="s">
        <v>131</v>
      </c>
      <c r="C52" s="140" t="s">
        <v>645</v>
      </c>
      <c r="D52" s="140" t="s">
        <v>597</v>
      </c>
      <c r="E52" s="140" t="s">
        <v>602</v>
      </c>
      <c r="F52" s="140" t="s">
        <v>599</v>
      </c>
      <c r="G52" s="139" t="s">
        <v>645</v>
      </c>
    </row>
    <row r="53" spans="1:7" x14ac:dyDescent="0.25">
      <c r="A53" s="152">
        <v>52</v>
      </c>
      <c r="B53" s="145" t="s">
        <v>534</v>
      </c>
      <c r="C53" s="146" t="s">
        <v>601</v>
      </c>
      <c r="D53" s="146" t="s">
        <v>597</v>
      </c>
      <c r="E53" s="146" t="s">
        <v>602</v>
      </c>
      <c r="F53" s="146" t="s">
        <v>599</v>
      </c>
      <c r="G53" s="147" t="s">
        <v>601</v>
      </c>
    </row>
    <row r="54" spans="1:7" x14ac:dyDescent="0.25">
      <c r="A54" s="152">
        <v>53</v>
      </c>
      <c r="B54" s="144" t="s">
        <v>1</v>
      </c>
      <c r="C54" s="140" t="s">
        <v>538</v>
      </c>
      <c r="D54" s="140" t="s">
        <v>597</v>
      </c>
      <c r="E54" s="140" t="s">
        <v>598</v>
      </c>
      <c r="F54" s="140" t="s">
        <v>599</v>
      </c>
      <c r="G54" s="139" t="s">
        <v>538</v>
      </c>
    </row>
    <row r="55" spans="1:7" x14ac:dyDescent="0.25">
      <c r="A55" s="152">
        <v>54</v>
      </c>
      <c r="B55" s="145" t="s">
        <v>620</v>
      </c>
      <c r="C55" s="146" t="s">
        <v>621</v>
      </c>
      <c r="D55" s="146" t="s">
        <v>597</v>
      </c>
      <c r="E55" s="146" t="s">
        <v>598</v>
      </c>
      <c r="F55" s="146" t="s">
        <v>599</v>
      </c>
      <c r="G55" s="147" t="s">
        <v>621</v>
      </c>
    </row>
    <row r="56" spans="1:7" x14ac:dyDescent="0.25">
      <c r="A56" s="152">
        <v>55</v>
      </c>
      <c r="B56" s="144" t="s">
        <v>610</v>
      </c>
      <c r="C56" s="140" t="s">
        <v>541</v>
      </c>
      <c r="D56" s="140" t="s">
        <v>597</v>
      </c>
      <c r="E56" s="140" t="s">
        <v>598</v>
      </c>
      <c r="F56" s="140" t="s">
        <v>599</v>
      </c>
      <c r="G56" s="139" t="s">
        <v>541</v>
      </c>
    </row>
    <row r="57" spans="1:7" x14ac:dyDescent="0.25">
      <c r="A57" s="152">
        <v>56</v>
      </c>
      <c r="B57" s="145" t="s">
        <v>596</v>
      </c>
      <c r="C57" s="146" t="s">
        <v>544</v>
      </c>
      <c r="D57" s="146" t="s">
        <v>597</v>
      </c>
      <c r="E57" s="146" t="s">
        <v>598</v>
      </c>
      <c r="F57" s="146" t="s">
        <v>599</v>
      </c>
      <c r="G57" s="147" t="s">
        <v>544</v>
      </c>
    </row>
    <row r="58" spans="1:7" x14ac:dyDescent="0.25">
      <c r="A58" s="152">
        <v>57</v>
      </c>
      <c r="B58" s="144" t="s">
        <v>596</v>
      </c>
      <c r="C58" s="140" t="s">
        <v>600</v>
      </c>
      <c r="D58" s="140" t="s">
        <v>597</v>
      </c>
      <c r="E58" s="140" t="s">
        <v>598</v>
      </c>
      <c r="F58" s="140" t="s">
        <v>599</v>
      </c>
      <c r="G58" s="139" t="s">
        <v>600</v>
      </c>
    </row>
    <row r="59" spans="1:7" x14ac:dyDescent="0.25">
      <c r="A59" s="152">
        <v>58</v>
      </c>
      <c r="B59" s="145" t="s">
        <v>618</v>
      </c>
      <c r="C59" s="146" t="s">
        <v>619</v>
      </c>
      <c r="D59" s="146" t="s">
        <v>597</v>
      </c>
      <c r="E59" s="146" t="s">
        <v>598</v>
      </c>
      <c r="F59" s="146" t="s">
        <v>599</v>
      </c>
      <c r="G59" s="147" t="s">
        <v>619</v>
      </c>
    </row>
    <row r="60" spans="1:7" x14ac:dyDescent="0.25">
      <c r="A60" s="152">
        <v>59</v>
      </c>
      <c r="B60" s="144" t="s">
        <v>662</v>
      </c>
      <c r="C60" s="140" t="s">
        <v>560</v>
      </c>
      <c r="D60" s="140" t="s">
        <v>597</v>
      </c>
      <c r="E60" s="140" t="s">
        <v>598</v>
      </c>
      <c r="F60" s="140" t="s">
        <v>599</v>
      </c>
      <c r="G60" s="139" t="s">
        <v>560</v>
      </c>
    </row>
    <row r="61" spans="1:7" x14ac:dyDescent="0.25">
      <c r="A61" s="152">
        <v>60</v>
      </c>
      <c r="B61" s="145" t="s">
        <v>636</v>
      </c>
      <c r="C61" s="146" t="s">
        <v>561</v>
      </c>
      <c r="D61" s="146" t="s">
        <v>597</v>
      </c>
      <c r="E61" s="146" t="s">
        <v>598</v>
      </c>
      <c r="F61" s="146" t="s">
        <v>599</v>
      </c>
      <c r="G61" s="147" t="s">
        <v>561</v>
      </c>
    </row>
    <row r="62" spans="1:7" x14ac:dyDescent="0.25">
      <c r="A62" s="152">
        <v>61</v>
      </c>
      <c r="B62" s="144" t="s">
        <v>679</v>
      </c>
      <c r="C62" s="140" t="s">
        <v>547</v>
      </c>
      <c r="D62" s="140" t="s">
        <v>597</v>
      </c>
      <c r="E62" s="140" t="s">
        <v>598</v>
      </c>
      <c r="F62" s="140" t="s">
        <v>599</v>
      </c>
      <c r="G62" s="139" t="s">
        <v>547</v>
      </c>
    </row>
    <row r="63" spans="1:7" x14ac:dyDescent="0.25">
      <c r="A63" s="152">
        <v>62</v>
      </c>
      <c r="B63" s="145" t="s">
        <v>622</v>
      </c>
      <c r="C63" s="146" t="s">
        <v>623</v>
      </c>
      <c r="D63" s="146" t="s">
        <v>597</v>
      </c>
      <c r="E63" s="146" t="s">
        <v>598</v>
      </c>
      <c r="F63" s="146" t="s">
        <v>599</v>
      </c>
      <c r="G63" s="147" t="s">
        <v>623</v>
      </c>
    </row>
    <row r="64" spans="1:7" x14ac:dyDescent="0.25">
      <c r="A64" s="152">
        <v>63</v>
      </c>
      <c r="B64" s="144" t="s">
        <v>106</v>
      </c>
      <c r="C64" s="140" t="s">
        <v>649</v>
      </c>
      <c r="D64" s="140" t="s">
        <v>597</v>
      </c>
      <c r="E64" s="140" t="s">
        <v>598</v>
      </c>
      <c r="F64" s="140" t="s">
        <v>599</v>
      </c>
      <c r="G64" s="139" t="s">
        <v>550</v>
      </c>
    </row>
    <row r="65" spans="1:7" x14ac:dyDescent="0.25">
      <c r="A65" s="152">
        <v>64</v>
      </c>
      <c r="B65" s="145" t="s">
        <v>106</v>
      </c>
      <c r="C65" s="146" t="s">
        <v>650</v>
      </c>
      <c r="D65" s="146" t="s">
        <v>597</v>
      </c>
      <c r="E65" s="146" t="s">
        <v>598</v>
      </c>
      <c r="F65" s="146" t="s">
        <v>599</v>
      </c>
      <c r="G65" s="147" t="s">
        <v>651</v>
      </c>
    </row>
    <row r="66" spans="1:7" x14ac:dyDescent="0.25">
      <c r="A66" s="152">
        <v>65</v>
      </c>
      <c r="B66" s="144" t="s">
        <v>3</v>
      </c>
      <c r="C66" s="140" t="s">
        <v>643</v>
      </c>
      <c r="D66" s="140" t="s">
        <v>597</v>
      </c>
      <c r="E66" s="140" t="s">
        <v>602</v>
      </c>
      <c r="F66" s="140" t="s">
        <v>599</v>
      </c>
      <c r="G66" s="139" t="s">
        <v>643</v>
      </c>
    </row>
    <row r="67" spans="1:7" x14ac:dyDescent="0.25">
      <c r="A67" s="152">
        <v>66</v>
      </c>
      <c r="B67" s="145" t="s">
        <v>147</v>
      </c>
      <c r="C67" s="146" t="s">
        <v>555</v>
      </c>
      <c r="D67" s="146" t="s">
        <v>597</v>
      </c>
      <c r="E67" s="146" t="s">
        <v>602</v>
      </c>
      <c r="F67" s="146" t="s">
        <v>599</v>
      </c>
      <c r="G67" s="147" t="s">
        <v>555</v>
      </c>
    </row>
    <row r="68" spans="1:7" x14ac:dyDescent="0.25">
      <c r="A68" s="152">
        <v>67</v>
      </c>
      <c r="B68" s="144" t="s">
        <v>655</v>
      </c>
      <c r="C68" s="140" t="s">
        <v>656</v>
      </c>
      <c r="D68" s="140" t="s">
        <v>597</v>
      </c>
      <c r="E68" s="140" t="s">
        <v>602</v>
      </c>
      <c r="F68" s="140" t="s">
        <v>599</v>
      </c>
      <c r="G68" s="139" t="s">
        <v>656</v>
      </c>
    </row>
    <row r="69" spans="1:7" x14ac:dyDescent="0.25">
      <c r="A69" s="152">
        <v>68</v>
      </c>
      <c r="B69" s="145" t="s">
        <v>678</v>
      </c>
      <c r="C69" s="146" t="s">
        <v>564</v>
      </c>
      <c r="D69" s="146" t="s">
        <v>597</v>
      </c>
      <c r="E69" s="146" t="s">
        <v>602</v>
      </c>
      <c r="F69" s="146" t="s">
        <v>599</v>
      </c>
      <c r="G69" s="147" t="s">
        <v>564</v>
      </c>
    </row>
    <row r="70" spans="1:7" x14ac:dyDescent="0.25">
      <c r="A70" s="152">
        <v>69</v>
      </c>
      <c r="B70" s="144" t="s">
        <v>431</v>
      </c>
      <c r="C70" s="140" t="s">
        <v>617</v>
      </c>
      <c r="D70" s="140" t="s">
        <v>597</v>
      </c>
      <c r="E70" s="140" t="s">
        <v>598</v>
      </c>
      <c r="F70" s="140" t="s">
        <v>599</v>
      </c>
      <c r="G70" s="139" t="s">
        <v>617</v>
      </c>
    </row>
    <row r="71" spans="1:7" x14ac:dyDescent="0.25">
      <c r="A71" s="152">
        <v>70</v>
      </c>
      <c r="B71" s="145" t="s">
        <v>637</v>
      </c>
      <c r="C71" s="146" t="s">
        <v>638</v>
      </c>
      <c r="D71" s="146" t="s">
        <v>597</v>
      </c>
      <c r="E71" s="146" t="s">
        <v>598</v>
      </c>
      <c r="F71" s="146" t="s">
        <v>599</v>
      </c>
      <c r="G71" s="147" t="s">
        <v>638</v>
      </c>
    </row>
    <row r="72" spans="1:7" x14ac:dyDescent="0.25">
      <c r="A72" s="152">
        <v>71</v>
      </c>
      <c r="B72" s="144" t="s">
        <v>659</v>
      </c>
      <c r="C72" s="140" t="s">
        <v>569</v>
      </c>
      <c r="D72" s="140" t="s">
        <v>597</v>
      </c>
      <c r="E72" s="140" t="s">
        <v>602</v>
      </c>
      <c r="F72" s="140" t="s">
        <v>599</v>
      </c>
      <c r="G72" s="139" t="s">
        <v>569</v>
      </c>
    </row>
    <row r="73" spans="1:7" x14ac:dyDescent="0.25">
      <c r="A73" s="152">
        <v>72</v>
      </c>
      <c r="B73" s="145" t="s">
        <v>570</v>
      </c>
      <c r="C73" s="146" t="s">
        <v>631</v>
      </c>
      <c r="D73" s="146" t="s">
        <v>597</v>
      </c>
      <c r="E73" s="146" t="s">
        <v>602</v>
      </c>
      <c r="F73" s="146" t="s">
        <v>599</v>
      </c>
      <c r="G73" s="147" t="s">
        <v>631</v>
      </c>
    </row>
    <row r="74" spans="1:7" x14ac:dyDescent="0.25">
      <c r="A74" s="152">
        <v>73</v>
      </c>
      <c r="B74" s="144" t="s">
        <v>570</v>
      </c>
      <c r="C74" s="140" t="s">
        <v>572</v>
      </c>
      <c r="D74" s="140" t="s">
        <v>597</v>
      </c>
      <c r="E74" s="140" t="s">
        <v>602</v>
      </c>
      <c r="F74" s="140" t="s">
        <v>599</v>
      </c>
      <c r="G74" s="139" t="s">
        <v>572</v>
      </c>
    </row>
    <row r="75" spans="1:7" x14ac:dyDescent="0.25">
      <c r="A75" s="152">
        <v>74</v>
      </c>
      <c r="B75" s="145" t="s">
        <v>680</v>
      </c>
      <c r="C75" s="146" t="s">
        <v>575</v>
      </c>
      <c r="D75" s="146" t="s">
        <v>597</v>
      </c>
      <c r="E75" s="146" t="s">
        <v>602</v>
      </c>
      <c r="F75" s="146" t="s">
        <v>599</v>
      </c>
      <c r="G75" s="147" t="s">
        <v>575</v>
      </c>
    </row>
    <row r="76" spans="1:7" x14ac:dyDescent="0.25">
      <c r="A76" s="152">
        <v>75</v>
      </c>
      <c r="B76" s="144" t="s">
        <v>680</v>
      </c>
      <c r="C76" s="140" t="s">
        <v>576</v>
      </c>
      <c r="D76" s="140" t="s">
        <v>597</v>
      </c>
      <c r="E76" s="140" t="s">
        <v>602</v>
      </c>
      <c r="F76" s="140" t="s">
        <v>599</v>
      </c>
      <c r="G76" s="139" t="s">
        <v>576</v>
      </c>
    </row>
    <row r="77" spans="1:7" x14ac:dyDescent="0.25">
      <c r="A77" s="152">
        <v>76</v>
      </c>
      <c r="B77" s="145" t="s">
        <v>127</v>
      </c>
      <c r="C77" s="146" t="s">
        <v>657</v>
      </c>
      <c r="D77" s="146" t="s">
        <v>597</v>
      </c>
      <c r="E77" s="146" t="s">
        <v>598</v>
      </c>
      <c r="F77" s="146" t="s">
        <v>599</v>
      </c>
      <c r="G77" s="147" t="s">
        <v>657</v>
      </c>
    </row>
    <row r="78" spans="1:7" x14ac:dyDescent="0.25">
      <c r="A78" s="152">
        <v>77</v>
      </c>
      <c r="B78" s="148" t="s">
        <v>648</v>
      </c>
      <c r="C78" s="138" t="s">
        <v>581</v>
      </c>
      <c r="D78" s="138" t="s">
        <v>597</v>
      </c>
      <c r="E78" s="138" t="s">
        <v>602</v>
      </c>
      <c r="F78" s="138" t="s">
        <v>599</v>
      </c>
      <c r="G78" s="137" t="s">
        <v>581</v>
      </c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22CD-6596-4B21-956B-58064A42B216}">
  <sheetPr codeName="Planilha2"/>
  <dimension ref="A1"/>
  <sheetViews>
    <sheetView showGridLines="0" workbookViewId="0">
      <selection activeCell="A22" sqref="A22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4D65-3C6D-4C0B-865F-A95B94DA7373}">
  <dimension ref="A1:D105"/>
  <sheetViews>
    <sheetView topLeftCell="A10" workbookViewId="0">
      <selection activeCell="D2" sqref="A2:D13"/>
    </sheetView>
  </sheetViews>
  <sheetFormatPr defaultRowHeight="15" x14ac:dyDescent="0.25"/>
  <cols>
    <col min="1" max="1" width="42.140625" style="133" bestFit="1" customWidth="1"/>
    <col min="2" max="2" width="10.85546875" style="127" bestFit="1" customWidth="1"/>
    <col min="3" max="3" width="12.85546875" style="127" bestFit="1" customWidth="1"/>
    <col min="4" max="4" width="10.140625" style="127" bestFit="1" customWidth="1"/>
    <col min="5" max="16384" width="9.140625" style="127"/>
  </cols>
  <sheetData>
    <row r="1" spans="1:4" x14ac:dyDescent="0.25">
      <c r="A1" s="130" t="s">
        <v>5</v>
      </c>
      <c r="B1" s="122" t="s">
        <v>593</v>
      </c>
      <c r="C1" s="123" t="s">
        <v>594</v>
      </c>
      <c r="D1" s="126" t="s">
        <v>592</v>
      </c>
    </row>
    <row r="2" spans="1:4" x14ac:dyDescent="0.25">
      <c r="A2" s="131" t="s">
        <v>90</v>
      </c>
      <c r="B2" s="120"/>
      <c r="C2" s="121">
        <v>824</v>
      </c>
      <c r="D2" s="128">
        <f t="shared" ref="D2:D33" si="0">B2/C2</f>
        <v>0</v>
      </c>
    </row>
    <row r="3" spans="1:4" x14ac:dyDescent="0.25">
      <c r="A3" s="131" t="s">
        <v>91</v>
      </c>
      <c r="B3" s="120"/>
      <c r="C3" s="121">
        <v>377</v>
      </c>
      <c r="D3" s="128">
        <f t="shared" si="0"/>
        <v>0</v>
      </c>
    </row>
    <row r="4" spans="1:4" x14ac:dyDescent="0.25">
      <c r="A4" s="131" t="s">
        <v>93</v>
      </c>
      <c r="B4" s="120"/>
      <c r="C4" s="121">
        <v>401</v>
      </c>
      <c r="D4" s="128">
        <f t="shared" si="0"/>
        <v>0</v>
      </c>
    </row>
    <row r="5" spans="1:4" x14ac:dyDescent="0.25">
      <c r="A5" s="131" t="s">
        <v>96</v>
      </c>
      <c r="B5" s="120"/>
      <c r="C5" s="121">
        <v>717</v>
      </c>
      <c r="D5" s="128">
        <f t="shared" si="0"/>
        <v>0</v>
      </c>
    </row>
    <row r="6" spans="1:4" x14ac:dyDescent="0.25">
      <c r="A6" s="131" t="s">
        <v>111</v>
      </c>
      <c r="B6" s="120"/>
      <c r="C6" s="121">
        <v>2060</v>
      </c>
      <c r="D6" s="128">
        <f t="shared" si="0"/>
        <v>0</v>
      </c>
    </row>
    <row r="7" spans="1:4" x14ac:dyDescent="0.25">
      <c r="A7" s="131" t="s">
        <v>127</v>
      </c>
      <c r="B7" s="120"/>
      <c r="C7" s="121">
        <v>656</v>
      </c>
      <c r="D7" s="128">
        <f t="shared" si="0"/>
        <v>0</v>
      </c>
    </row>
    <row r="8" spans="1:4" x14ac:dyDescent="0.25">
      <c r="A8" s="131" t="s">
        <v>290</v>
      </c>
      <c r="B8" s="120"/>
      <c r="C8" s="121">
        <v>4743</v>
      </c>
      <c r="D8" s="128">
        <f t="shared" si="0"/>
        <v>0</v>
      </c>
    </row>
    <row r="9" spans="1:4" x14ac:dyDescent="0.25">
      <c r="A9" s="131" t="s">
        <v>133</v>
      </c>
      <c r="B9" s="120"/>
      <c r="C9" s="121">
        <v>472</v>
      </c>
      <c r="D9" s="128">
        <f t="shared" si="0"/>
        <v>0</v>
      </c>
    </row>
    <row r="10" spans="1:4" x14ac:dyDescent="0.25">
      <c r="A10" s="131" t="s">
        <v>1</v>
      </c>
      <c r="B10" s="120"/>
      <c r="C10" s="121">
        <v>510</v>
      </c>
      <c r="D10" s="128">
        <f t="shared" si="0"/>
        <v>0</v>
      </c>
    </row>
    <row r="11" spans="1:4" x14ac:dyDescent="0.25">
      <c r="A11" s="131" t="s">
        <v>145</v>
      </c>
      <c r="B11" s="120"/>
      <c r="C11" s="121">
        <v>437</v>
      </c>
      <c r="D11" s="128">
        <f t="shared" si="0"/>
        <v>0</v>
      </c>
    </row>
    <row r="12" spans="1:4" x14ac:dyDescent="0.25">
      <c r="A12" s="131" t="s">
        <v>294</v>
      </c>
      <c r="B12" s="120"/>
      <c r="C12" s="121">
        <v>592</v>
      </c>
      <c r="D12" s="128">
        <f t="shared" si="0"/>
        <v>0</v>
      </c>
    </row>
    <row r="13" spans="1:4" x14ac:dyDescent="0.25">
      <c r="A13" s="131" t="s">
        <v>413</v>
      </c>
      <c r="B13" s="120"/>
      <c r="C13" s="121">
        <v>450</v>
      </c>
      <c r="D13" s="128">
        <f t="shared" si="0"/>
        <v>0</v>
      </c>
    </row>
    <row r="14" spans="1:4" x14ac:dyDescent="0.25">
      <c r="A14" s="131" t="s">
        <v>428</v>
      </c>
      <c r="B14" s="120"/>
      <c r="C14" s="121">
        <v>751</v>
      </c>
      <c r="D14" s="128">
        <f t="shared" si="0"/>
        <v>0</v>
      </c>
    </row>
    <row r="15" spans="1:4" x14ac:dyDescent="0.25">
      <c r="A15" s="131" t="s">
        <v>414</v>
      </c>
      <c r="B15" s="120"/>
      <c r="C15" s="121">
        <v>601</v>
      </c>
      <c r="D15" s="128">
        <f t="shared" si="0"/>
        <v>0</v>
      </c>
    </row>
    <row r="16" spans="1:4" x14ac:dyDescent="0.25">
      <c r="A16" s="131" t="s">
        <v>415</v>
      </c>
      <c r="B16" s="120"/>
      <c r="C16" s="121">
        <v>521</v>
      </c>
      <c r="D16" s="128">
        <f t="shared" si="0"/>
        <v>0</v>
      </c>
    </row>
    <row r="17" spans="1:4" x14ac:dyDescent="0.25">
      <c r="A17" s="131" t="s">
        <v>422</v>
      </c>
      <c r="B17" s="120"/>
      <c r="C17" s="121">
        <v>901</v>
      </c>
      <c r="D17" s="128">
        <f t="shared" si="0"/>
        <v>0</v>
      </c>
    </row>
    <row r="18" spans="1:4" x14ac:dyDescent="0.25">
      <c r="A18" s="131" t="s">
        <v>424</v>
      </c>
      <c r="B18" s="120"/>
      <c r="C18" s="121">
        <v>751</v>
      </c>
      <c r="D18" s="128">
        <f t="shared" si="0"/>
        <v>0</v>
      </c>
    </row>
    <row r="19" spans="1:4" x14ac:dyDescent="0.25">
      <c r="A19" s="131" t="s">
        <v>430</v>
      </c>
      <c r="B19" s="120"/>
      <c r="C19" s="121">
        <v>525</v>
      </c>
      <c r="D19" s="128">
        <f t="shared" si="0"/>
        <v>0</v>
      </c>
    </row>
    <row r="20" spans="1:4" x14ac:dyDescent="0.25">
      <c r="A20" s="131" t="s">
        <v>431</v>
      </c>
      <c r="B20" s="120"/>
      <c r="C20" s="121">
        <v>695</v>
      </c>
      <c r="D20" s="128">
        <f t="shared" si="0"/>
        <v>0</v>
      </c>
    </row>
    <row r="21" spans="1:4" x14ac:dyDescent="0.25">
      <c r="A21" s="131" t="s">
        <v>437</v>
      </c>
      <c r="B21" s="120"/>
      <c r="C21" s="121">
        <v>296</v>
      </c>
      <c r="D21" s="128">
        <f t="shared" si="0"/>
        <v>0</v>
      </c>
    </row>
    <row r="22" spans="1:4" x14ac:dyDescent="0.25">
      <c r="A22" s="131" t="s">
        <v>439</v>
      </c>
      <c r="B22" s="120"/>
      <c r="C22" s="121">
        <v>4781</v>
      </c>
      <c r="D22" s="128">
        <f t="shared" si="0"/>
        <v>0</v>
      </c>
    </row>
    <row r="23" spans="1:4" x14ac:dyDescent="0.25">
      <c r="A23" s="131" t="s">
        <v>587</v>
      </c>
      <c r="B23" s="120"/>
      <c r="C23" s="121">
        <v>296</v>
      </c>
      <c r="D23" s="128">
        <f t="shared" si="0"/>
        <v>0</v>
      </c>
    </row>
    <row r="24" spans="1:4" x14ac:dyDescent="0.25">
      <c r="A24" s="131" t="s">
        <v>588</v>
      </c>
      <c r="B24" s="120"/>
      <c r="C24" s="121">
        <v>296</v>
      </c>
      <c r="D24" s="128">
        <f t="shared" si="0"/>
        <v>0</v>
      </c>
    </row>
    <row r="25" spans="1:4" x14ac:dyDescent="0.25">
      <c r="A25" s="132" t="s">
        <v>589</v>
      </c>
      <c r="B25" s="120"/>
      <c r="C25" s="121">
        <v>370</v>
      </c>
      <c r="D25" s="128">
        <f t="shared" si="0"/>
        <v>0</v>
      </c>
    </row>
    <row r="26" spans="1:4" x14ac:dyDescent="0.25">
      <c r="A26" s="132" t="s">
        <v>590</v>
      </c>
      <c r="B26" s="120"/>
      <c r="C26" s="121">
        <v>1036</v>
      </c>
      <c r="D26" s="128">
        <f t="shared" si="0"/>
        <v>0</v>
      </c>
    </row>
    <row r="27" spans="1:4" x14ac:dyDescent="0.25">
      <c r="A27" s="132" t="s">
        <v>591</v>
      </c>
      <c r="B27" s="120"/>
      <c r="C27" s="121">
        <v>434</v>
      </c>
      <c r="D27" s="128">
        <f t="shared" si="0"/>
        <v>0</v>
      </c>
    </row>
    <row r="28" spans="1:4" x14ac:dyDescent="0.25">
      <c r="A28" s="131" t="s">
        <v>116</v>
      </c>
      <c r="B28" s="120">
        <v>922</v>
      </c>
      <c r="C28" s="121">
        <v>1222</v>
      </c>
      <c r="D28" s="128">
        <f t="shared" si="0"/>
        <v>0.75450081833060556</v>
      </c>
    </row>
    <row r="29" spans="1:4" x14ac:dyDescent="0.25">
      <c r="A29" s="131" t="s">
        <v>99</v>
      </c>
      <c r="B29" s="120">
        <v>1100</v>
      </c>
      <c r="C29" s="121">
        <v>1435</v>
      </c>
      <c r="D29" s="128">
        <f t="shared" si="0"/>
        <v>0.76655052264808365</v>
      </c>
    </row>
    <row r="30" spans="1:4" x14ac:dyDescent="0.25">
      <c r="A30" s="131" t="s">
        <v>118</v>
      </c>
      <c r="B30" s="120">
        <v>843</v>
      </c>
      <c r="C30" s="121">
        <v>1073</v>
      </c>
      <c r="D30" s="128">
        <f t="shared" si="0"/>
        <v>0.78564771668219946</v>
      </c>
    </row>
    <row r="31" spans="1:4" x14ac:dyDescent="0.25">
      <c r="A31" s="131" t="s">
        <v>88</v>
      </c>
      <c r="B31" s="120">
        <v>189</v>
      </c>
      <c r="C31" s="121">
        <v>240</v>
      </c>
      <c r="D31" s="128">
        <f t="shared" si="0"/>
        <v>0.78749999999999998</v>
      </c>
    </row>
    <row r="32" spans="1:4" x14ac:dyDescent="0.25">
      <c r="A32" s="131" t="s">
        <v>87</v>
      </c>
      <c r="B32" s="120">
        <v>329</v>
      </c>
      <c r="C32" s="121">
        <v>402</v>
      </c>
      <c r="D32" s="128">
        <f t="shared" si="0"/>
        <v>0.81840796019900497</v>
      </c>
    </row>
    <row r="33" spans="1:4" x14ac:dyDescent="0.25">
      <c r="A33" s="131" t="s">
        <v>124</v>
      </c>
      <c r="B33" s="120">
        <v>865</v>
      </c>
      <c r="C33" s="121">
        <v>1021</v>
      </c>
      <c r="D33" s="128">
        <f t="shared" si="0"/>
        <v>0.84720861900097943</v>
      </c>
    </row>
    <row r="34" spans="1:4" x14ac:dyDescent="0.25">
      <c r="A34" s="131" t="s">
        <v>420</v>
      </c>
      <c r="B34" s="120">
        <v>3138</v>
      </c>
      <c r="C34" s="121">
        <v>3606</v>
      </c>
      <c r="D34" s="128">
        <f t="shared" ref="D34:D65" si="1">B34/C34</f>
        <v>0.87021630615640599</v>
      </c>
    </row>
    <row r="35" spans="1:4" x14ac:dyDescent="0.25">
      <c r="A35" s="131" t="s">
        <v>147</v>
      </c>
      <c r="B35" s="120">
        <v>471</v>
      </c>
      <c r="C35" s="121">
        <v>510</v>
      </c>
      <c r="D35" s="128">
        <f t="shared" si="1"/>
        <v>0.92352941176470593</v>
      </c>
    </row>
    <row r="36" spans="1:4" x14ac:dyDescent="0.25">
      <c r="A36" s="131" t="s">
        <v>103</v>
      </c>
      <c r="B36" s="120">
        <v>3215</v>
      </c>
      <c r="C36" s="121">
        <v>3442</v>
      </c>
      <c r="D36" s="128">
        <f t="shared" si="1"/>
        <v>0.93404997094712372</v>
      </c>
    </row>
    <row r="37" spans="1:4" x14ac:dyDescent="0.25">
      <c r="A37" s="131" t="s">
        <v>94</v>
      </c>
      <c r="B37" s="120">
        <v>6987</v>
      </c>
      <c r="C37" s="121">
        <v>7319</v>
      </c>
      <c r="D37" s="128">
        <f t="shared" si="1"/>
        <v>0.95463861183221754</v>
      </c>
    </row>
    <row r="38" spans="1:4" x14ac:dyDescent="0.25">
      <c r="A38" s="131" t="s">
        <v>108</v>
      </c>
      <c r="B38" s="120">
        <v>947</v>
      </c>
      <c r="C38" s="121">
        <v>991</v>
      </c>
      <c r="D38" s="128">
        <f t="shared" si="1"/>
        <v>0.95560040363269427</v>
      </c>
    </row>
    <row r="39" spans="1:4" x14ac:dyDescent="0.25">
      <c r="A39" s="131" t="s">
        <v>130</v>
      </c>
      <c r="B39" s="120">
        <v>455</v>
      </c>
      <c r="C39" s="121">
        <v>476</v>
      </c>
      <c r="D39" s="128">
        <f t="shared" si="1"/>
        <v>0.95588235294117652</v>
      </c>
    </row>
    <row r="40" spans="1:4" x14ac:dyDescent="0.25">
      <c r="A40" s="131" t="s">
        <v>293</v>
      </c>
      <c r="B40" s="120">
        <v>631</v>
      </c>
      <c r="C40" s="121">
        <v>656</v>
      </c>
      <c r="D40" s="128">
        <f t="shared" si="1"/>
        <v>0.96189024390243905</v>
      </c>
    </row>
    <row r="41" spans="1:4" x14ac:dyDescent="0.25">
      <c r="A41" s="131" t="s">
        <v>123</v>
      </c>
      <c r="B41" s="120">
        <v>702</v>
      </c>
      <c r="C41" s="121">
        <v>729</v>
      </c>
      <c r="D41" s="128">
        <f t="shared" si="1"/>
        <v>0.96296296296296291</v>
      </c>
    </row>
    <row r="42" spans="1:4" x14ac:dyDescent="0.25">
      <c r="A42" s="131" t="s">
        <v>101</v>
      </c>
      <c r="B42" s="120">
        <v>6733</v>
      </c>
      <c r="C42" s="121">
        <v>6954</v>
      </c>
      <c r="D42" s="128">
        <f t="shared" si="1"/>
        <v>0.96821972965199887</v>
      </c>
    </row>
    <row r="43" spans="1:4" x14ac:dyDescent="0.25">
      <c r="A43" s="131" t="s">
        <v>89</v>
      </c>
      <c r="B43" s="120">
        <v>406</v>
      </c>
      <c r="C43" s="121">
        <v>419</v>
      </c>
      <c r="D43" s="128">
        <f t="shared" si="1"/>
        <v>0.96897374701670647</v>
      </c>
    </row>
    <row r="44" spans="1:4" x14ac:dyDescent="0.25">
      <c r="A44" s="131" t="s">
        <v>109</v>
      </c>
      <c r="B44" s="120">
        <v>2961</v>
      </c>
      <c r="C44" s="121">
        <v>3022</v>
      </c>
      <c r="D44" s="128">
        <f t="shared" si="1"/>
        <v>0.97981469225678364</v>
      </c>
    </row>
    <row r="45" spans="1:4" x14ac:dyDescent="0.25">
      <c r="A45" s="131" t="s">
        <v>119</v>
      </c>
      <c r="B45" s="120">
        <v>1278</v>
      </c>
      <c r="C45" s="121">
        <v>1303</v>
      </c>
      <c r="D45" s="128">
        <f t="shared" si="1"/>
        <v>0.98081350729086725</v>
      </c>
    </row>
    <row r="46" spans="1:4" x14ac:dyDescent="0.25">
      <c r="A46" s="131" t="s">
        <v>139</v>
      </c>
      <c r="B46" s="120">
        <v>623</v>
      </c>
      <c r="C46" s="121">
        <v>635</v>
      </c>
      <c r="D46" s="128">
        <f t="shared" si="1"/>
        <v>0.98110236220472435</v>
      </c>
    </row>
    <row r="47" spans="1:4" x14ac:dyDescent="0.25">
      <c r="A47" s="131" t="s">
        <v>114</v>
      </c>
      <c r="B47" s="120">
        <v>5719</v>
      </c>
      <c r="C47" s="121">
        <v>5829</v>
      </c>
      <c r="D47" s="128">
        <f t="shared" si="1"/>
        <v>0.98112883856579169</v>
      </c>
    </row>
    <row r="48" spans="1:4" x14ac:dyDescent="0.25">
      <c r="A48" s="131" t="s">
        <v>3</v>
      </c>
      <c r="B48" s="120">
        <v>312</v>
      </c>
      <c r="C48" s="121">
        <v>317</v>
      </c>
      <c r="D48" s="128">
        <f t="shared" si="1"/>
        <v>0.98422712933753942</v>
      </c>
    </row>
    <row r="49" spans="1:4" x14ac:dyDescent="0.25">
      <c r="A49" s="131" t="s">
        <v>95</v>
      </c>
      <c r="B49" s="120">
        <v>712</v>
      </c>
      <c r="C49" s="121">
        <v>722</v>
      </c>
      <c r="D49" s="128">
        <f t="shared" si="1"/>
        <v>0.98614958448753465</v>
      </c>
    </row>
    <row r="50" spans="1:4" x14ac:dyDescent="0.25">
      <c r="A50" s="131" t="s">
        <v>235</v>
      </c>
      <c r="B50" s="120">
        <v>719</v>
      </c>
      <c r="C50" s="121">
        <v>729</v>
      </c>
      <c r="D50" s="128">
        <f t="shared" si="1"/>
        <v>0.98628257887517146</v>
      </c>
    </row>
    <row r="51" spans="1:4" x14ac:dyDescent="0.25">
      <c r="A51" s="131" t="s">
        <v>86</v>
      </c>
      <c r="B51" s="120">
        <v>609</v>
      </c>
      <c r="C51" s="121">
        <v>616</v>
      </c>
      <c r="D51" s="128">
        <f t="shared" si="1"/>
        <v>0.98863636363636365</v>
      </c>
    </row>
    <row r="52" spans="1:4" x14ac:dyDescent="0.25">
      <c r="A52" s="131" t="s">
        <v>122</v>
      </c>
      <c r="B52" s="120">
        <v>5750</v>
      </c>
      <c r="C52" s="121">
        <v>5797</v>
      </c>
      <c r="D52" s="128">
        <f t="shared" si="1"/>
        <v>0.99189235811626708</v>
      </c>
    </row>
    <row r="53" spans="1:4" x14ac:dyDescent="0.25">
      <c r="A53" s="131" t="s">
        <v>129</v>
      </c>
      <c r="B53" s="120">
        <v>1303</v>
      </c>
      <c r="C53" s="121">
        <v>1313</v>
      </c>
      <c r="D53" s="128">
        <f t="shared" si="1"/>
        <v>0.99238385376999239</v>
      </c>
    </row>
    <row r="54" spans="1:4" x14ac:dyDescent="0.25">
      <c r="A54" s="131" t="s">
        <v>239</v>
      </c>
      <c r="B54" s="120">
        <v>443</v>
      </c>
      <c r="C54" s="121">
        <v>444</v>
      </c>
      <c r="D54" s="128">
        <f t="shared" si="1"/>
        <v>0.99774774774774777</v>
      </c>
    </row>
    <row r="55" spans="1:4" x14ac:dyDescent="0.25">
      <c r="A55" s="131" t="s">
        <v>295</v>
      </c>
      <c r="B55" s="120">
        <v>443</v>
      </c>
      <c r="C55" s="121">
        <v>444</v>
      </c>
      <c r="D55" s="128">
        <f t="shared" si="1"/>
        <v>0.99774774774774777</v>
      </c>
    </row>
    <row r="56" spans="1:4" x14ac:dyDescent="0.25">
      <c r="A56" s="131" t="s">
        <v>102</v>
      </c>
      <c r="B56" s="120">
        <v>648</v>
      </c>
      <c r="C56" s="121">
        <v>646</v>
      </c>
      <c r="D56" s="128">
        <f t="shared" si="1"/>
        <v>1.0030959752321982</v>
      </c>
    </row>
    <row r="57" spans="1:4" x14ac:dyDescent="0.25">
      <c r="A57" s="131" t="s">
        <v>299</v>
      </c>
      <c r="B57" s="120">
        <v>781</v>
      </c>
      <c r="C57" s="121">
        <v>772</v>
      </c>
      <c r="D57" s="128">
        <f t="shared" si="1"/>
        <v>1.0116580310880829</v>
      </c>
    </row>
    <row r="58" spans="1:4" x14ac:dyDescent="0.25">
      <c r="A58" s="131" t="s">
        <v>132</v>
      </c>
      <c r="B58" s="120">
        <v>6116</v>
      </c>
      <c r="C58" s="121">
        <v>6037</v>
      </c>
      <c r="D58" s="128">
        <f t="shared" si="1"/>
        <v>1.0130859698525758</v>
      </c>
    </row>
    <row r="59" spans="1:4" x14ac:dyDescent="0.25">
      <c r="A59" s="131" t="s">
        <v>112</v>
      </c>
      <c r="B59" s="120">
        <v>4311</v>
      </c>
      <c r="C59" s="121">
        <v>4228</v>
      </c>
      <c r="D59" s="128">
        <f t="shared" si="1"/>
        <v>1.0196310312204353</v>
      </c>
    </row>
    <row r="60" spans="1:4" x14ac:dyDescent="0.25">
      <c r="A60" s="131" t="s">
        <v>125</v>
      </c>
      <c r="B60" s="120">
        <v>674</v>
      </c>
      <c r="C60" s="121">
        <v>656</v>
      </c>
      <c r="D60" s="128">
        <f t="shared" si="1"/>
        <v>1.0274390243902438</v>
      </c>
    </row>
    <row r="61" spans="1:4" x14ac:dyDescent="0.25">
      <c r="A61" s="131" t="s">
        <v>134</v>
      </c>
      <c r="B61" s="120">
        <v>842</v>
      </c>
      <c r="C61" s="121">
        <v>817</v>
      </c>
      <c r="D61" s="128">
        <f t="shared" si="1"/>
        <v>1.0305997552019583</v>
      </c>
    </row>
    <row r="62" spans="1:4" x14ac:dyDescent="0.25">
      <c r="A62" s="131" t="s">
        <v>117</v>
      </c>
      <c r="B62" s="120">
        <v>744</v>
      </c>
      <c r="C62" s="121">
        <v>719</v>
      </c>
      <c r="D62" s="128">
        <f t="shared" si="1"/>
        <v>1.0347705146036161</v>
      </c>
    </row>
    <row r="63" spans="1:4" x14ac:dyDescent="0.25">
      <c r="A63" s="131" t="s">
        <v>2</v>
      </c>
      <c r="B63" s="120">
        <v>580</v>
      </c>
      <c r="C63" s="121">
        <v>555</v>
      </c>
      <c r="D63" s="128">
        <f t="shared" si="1"/>
        <v>1.045045045045045</v>
      </c>
    </row>
    <row r="64" spans="1:4" x14ac:dyDescent="0.25">
      <c r="A64" s="131" t="s">
        <v>107</v>
      </c>
      <c r="B64" s="120">
        <v>668</v>
      </c>
      <c r="C64" s="121">
        <v>637</v>
      </c>
      <c r="D64" s="128">
        <f t="shared" si="1"/>
        <v>1.0486656200941915</v>
      </c>
    </row>
    <row r="65" spans="1:4" x14ac:dyDescent="0.25">
      <c r="A65" s="131" t="s">
        <v>141</v>
      </c>
      <c r="B65" s="120">
        <v>500</v>
      </c>
      <c r="C65" s="121">
        <v>476</v>
      </c>
      <c r="D65" s="128">
        <f t="shared" si="1"/>
        <v>1.0504201680672269</v>
      </c>
    </row>
    <row r="66" spans="1:4" x14ac:dyDescent="0.25">
      <c r="A66" s="131" t="s">
        <v>236</v>
      </c>
      <c r="B66" s="120">
        <v>1358</v>
      </c>
      <c r="C66" s="121">
        <v>1287</v>
      </c>
      <c r="D66" s="128">
        <f t="shared" ref="D66:D97" si="2">B66/C66</f>
        <v>1.0551670551670551</v>
      </c>
    </row>
    <row r="67" spans="1:4" x14ac:dyDescent="0.25">
      <c r="A67" s="131" t="s">
        <v>292</v>
      </c>
      <c r="B67" s="120">
        <v>619</v>
      </c>
      <c r="C67" s="121">
        <v>583</v>
      </c>
      <c r="D67" s="128">
        <f t="shared" si="2"/>
        <v>1.0617495711835334</v>
      </c>
    </row>
    <row r="68" spans="1:4" x14ac:dyDescent="0.25">
      <c r="A68" s="131" t="s">
        <v>297</v>
      </c>
      <c r="B68" s="120">
        <v>551</v>
      </c>
      <c r="C68" s="121">
        <v>518</v>
      </c>
      <c r="D68" s="128">
        <f t="shared" si="2"/>
        <v>1.0637065637065637</v>
      </c>
    </row>
    <row r="69" spans="1:4" x14ac:dyDescent="0.25">
      <c r="A69" s="131" t="s">
        <v>291</v>
      </c>
      <c r="B69" s="120">
        <v>11976</v>
      </c>
      <c r="C69" s="121">
        <v>11209</v>
      </c>
      <c r="D69" s="128">
        <f t="shared" si="2"/>
        <v>1.0684271567490409</v>
      </c>
    </row>
    <row r="70" spans="1:4" x14ac:dyDescent="0.25">
      <c r="A70" s="131" t="s">
        <v>148</v>
      </c>
      <c r="B70" s="120">
        <v>1281</v>
      </c>
      <c r="C70" s="121">
        <v>1197</v>
      </c>
      <c r="D70" s="128">
        <f t="shared" si="2"/>
        <v>1.0701754385964912</v>
      </c>
    </row>
    <row r="71" spans="1:4" x14ac:dyDescent="0.25">
      <c r="A71" s="131" t="s">
        <v>136</v>
      </c>
      <c r="B71" s="120">
        <v>476</v>
      </c>
      <c r="C71" s="121">
        <v>442</v>
      </c>
      <c r="D71" s="128">
        <f t="shared" si="2"/>
        <v>1.0769230769230769</v>
      </c>
    </row>
    <row r="72" spans="1:4" x14ac:dyDescent="0.25">
      <c r="A72" s="131" t="s">
        <v>0</v>
      </c>
      <c r="B72" s="120">
        <v>1115</v>
      </c>
      <c r="C72" s="121">
        <v>1032</v>
      </c>
      <c r="D72" s="128">
        <f t="shared" si="2"/>
        <v>1.0804263565891472</v>
      </c>
    </row>
    <row r="73" spans="1:4" x14ac:dyDescent="0.25">
      <c r="A73" s="131" t="s">
        <v>97</v>
      </c>
      <c r="B73" s="120">
        <v>609</v>
      </c>
      <c r="C73" s="121">
        <v>561</v>
      </c>
      <c r="D73" s="128">
        <f t="shared" si="2"/>
        <v>1.0855614973262031</v>
      </c>
    </row>
    <row r="74" spans="1:4" x14ac:dyDescent="0.25">
      <c r="A74" s="131" t="s">
        <v>128</v>
      </c>
      <c r="B74" s="120">
        <v>3132</v>
      </c>
      <c r="C74" s="121">
        <v>2858</v>
      </c>
      <c r="D74" s="128">
        <f t="shared" si="2"/>
        <v>1.0958712386284115</v>
      </c>
    </row>
    <row r="75" spans="1:4" x14ac:dyDescent="0.25">
      <c r="A75" s="131" t="s">
        <v>92</v>
      </c>
      <c r="B75" s="120">
        <v>1865</v>
      </c>
      <c r="C75" s="121">
        <v>1700</v>
      </c>
      <c r="D75" s="128">
        <f t="shared" si="2"/>
        <v>1.0970588235294119</v>
      </c>
    </row>
    <row r="76" spans="1:4" x14ac:dyDescent="0.25">
      <c r="A76" s="131" t="s">
        <v>146</v>
      </c>
      <c r="B76" s="120">
        <v>1661</v>
      </c>
      <c r="C76" s="121">
        <v>1506</v>
      </c>
      <c r="D76" s="128">
        <f t="shared" si="2"/>
        <v>1.1029216467463479</v>
      </c>
    </row>
    <row r="77" spans="1:4" x14ac:dyDescent="0.25">
      <c r="A77" s="131" t="s">
        <v>143</v>
      </c>
      <c r="B77" s="120">
        <v>819</v>
      </c>
      <c r="C77" s="121">
        <v>729</v>
      </c>
      <c r="D77" s="128">
        <f t="shared" si="2"/>
        <v>1.1234567901234569</v>
      </c>
    </row>
    <row r="78" spans="1:4" x14ac:dyDescent="0.25">
      <c r="A78" s="131" t="s">
        <v>298</v>
      </c>
      <c r="B78" s="120">
        <v>771</v>
      </c>
      <c r="C78" s="121">
        <v>686</v>
      </c>
      <c r="D78" s="128">
        <f t="shared" si="2"/>
        <v>1.1239067055393586</v>
      </c>
    </row>
    <row r="79" spans="1:4" x14ac:dyDescent="0.25">
      <c r="A79" s="131" t="s">
        <v>4</v>
      </c>
      <c r="B79" s="120">
        <v>4976</v>
      </c>
      <c r="C79" s="121">
        <v>4378</v>
      </c>
      <c r="D79" s="128">
        <f t="shared" si="2"/>
        <v>1.1365920511649155</v>
      </c>
    </row>
    <row r="80" spans="1:4" x14ac:dyDescent="0.25">
      <c r="A80" s="131" t="s">
        <v>100</v>
      </c>
      <c r="B80" s="120">
        <v>516</v>
      </c>
      <c r="C80" s="121">
        <v>453</v>
      </c>
      <c r="D80" s="128">
        <f t="shared" si="2"/>
        <v>1.1390728476821192</v>
      </c>
    </row>
    <row r="81" spans="1:4" x14ac:dyDescent="0.25">
      <c r="A81" s="131" t="s">
        <v>120</v>
      </c>
      <c r="B81" s="120">
        <v>493</v>
      </c>
      <c r="C81" s="121">
        <v>431</v>
      </c>
      <c r="D81" s="128">
        <f t="shared" si="2"/>
        <v>1.1438515081206497</v>
      </c>
    </row>
    <row r="82" spans="1:4" x14ac:dyDescent="0.25">
      <c r="A82" s="131" t="s">
        <v>289</v>
      </c>
      <c r="B82" s="120">
        <v>8667</v>
      </c>
      <c r="C82" s="121">
        <v>7555</v>
      </c>
      <c r="D82" s="128">
        <f t="shared" si="2"/>
        <v>1.1471872931833222</v>
      </c>
    </row>
    <row r="83" spans="1:4" x14ac:dyDescent="0.25">
      <c r="A83" s="131" t="s">
        <v>113</v>
      </c>
      <c r="B83" s="120">
        <v>2467</v>
      </c>
      <c r="C83" s="121">
        <v>2125</v>
      </c>
      <c r="D83" s="128">
        <f t="shared" si="2"/>
        <v>1.1609411764705881</v>
      </c>
    </row>
    <row r="84" spans="1:4" x14ac:dyDescent="0.25">
      <c r="A84" s="131" t="s">
        <v>138</v>
      </c>
      <c r="B84" s="120">
        <v>651</v>
      </c>
      <c r="C84" s="121">
        <v>555</v>
      </c>
      <c r="D84" s="128">
        <f t="shared" si="2"/>
        <v>1.172972972972973</v>
      </c>
    </row>
    <row r="85" spans="1:4" x14ac:dyDescent="0.25">
      <c r="A85" s="131" t="s">
        <v>151</v>
      </c>
      <c r="B85" s="120">
        <v>387</v>
      </c>
      <c r="C85" s="121">
        <v>328</v>
      </c>
      <c r="D85" s="128">
        <f t="shared" si="2"/>
        <v>1.1798780487804879</v>
      </c>
    </row>
    <row r="86" spans="1:4" x14ac:dyDescent="0.25">
      <c r="A86" s="131" t="s">
        <v>150</v>
      </c>
      <c r="B86" s="120">
        <v>602</v>
      </c>
      <c r="C86" s="121">
        <v>510</v>
      </c>
      <c r="D86" s="128">
        <f t="shared" si="2"/>
        <v>1.1803921568627451</v>
      </c>
    </row>
    <row r="87" spans="1:4" x14ac:dyDescent="0.25">
      <c r="A87" s="131" t="s">
        <v>135</v>
      </c>
      <c r="B87" s="120">
        <v>941</v>
      </c>
      <c r="C87" s="121">
        <v>794</v>
      </c>
      <c r="D87" s="128">
        <f t="shared" si="2"/>
        <v>1.1851385390428211</v>
      </c>
    </row>
    <row r="88" spans="1:4" x14ac:dyDescent="0.25">
      <c r="A88" s="131" t="s">
        <v>105</v>
      </c>
      <c r="B88" s="120">
        <v>489</v>
      </c>
      <c r="C88" s="121">
        <v>412</v>
      </c>
      <c r="D88" s="128">
        <f t="shared" si="2"/>
        <v>1.1868932038834952</v>
      </c>
    </row>
    <row r="89" spans="1:4" x14ac:dyDescent="0.25">
      <c r="A89" s="131" t="s">
        <v>115</v>
      </c>
      <c r="B89" s="120">
        <v>427</v>
      </c>
      <c r="C89" s="121">
        <v>359</v>
      </c>
      <c r="D89" s="128">
        <f t="shared" si="2"/>
        <v>1.1894150417827298</v>
      </c>
    </row>
    <row r="90" spans="1:4" x14ac:dyDescent="0.25">
      <c r="A90" s="131" t="s">
        <v>137</v>
      </c>
      <c r="B90" s="120">
        <v>575</v>
      </c>
      <c r="C90" s="121">
        <v>482</v>
      </c>
      <c r="D90" s="128">
        <f t="shared" si="2"/>
        <v>1.1929460580912863</v>
      </c>
    </row>
    <row r="91" spans="1:4" x14ac:dyDescent="0.25">
      <c r="A91" s="131" t="s">
        <v>106</v>
      </c>
      <c r="B91" s="120">
        <v>1200</v>
      </c>
      <c r="C91" s="121">
        <v>991</v>
      </c>
      <c r="D91" s="128">
        <f t="shared" si="2"/>
        <v>1.2108980827447022</v>
      </c>
    </row>
    <row r="92" spans="1:4" x14ac:dyDescent="0.25">
      <c r="A92" s="131" t="s">
        <v>144</v>
      </c>
      <c r="B92" s="120">
        <v>4643</v>
      </c>
      <c r="C92" s="121">
        <v>3828</v>
      </c>
      <c r="D92" s="128">
        <f t="shared" si="2"/>
        <v>1.2129049111807733</v>
      </c>
    </row>
    <row r="93" spans="1:4" x14ac:dyDescent="0.25">
      <c r="A93" s="131" t="s">
        <v>126</v>
      </c>
      <c r="B93" s="120">
        <v>527</v>
      </c>
      <c r="C93" s="121">
        <v>431</v>
      </c>
      <c r="D93" s="128">
        <f t="shared" si="2"/>
        <v>1.222737819025522</v>
      </c>
    </row>
    <row r="94" spans="1:4" x14ac:dyDescent="0.25">
      <c r="A94" s="131" t="s">
        <v>149</v>
      </c>
      <c r="B94" s="120">
        <v>717</v>
      </c>
      <c r="C94" s="121">
        <v>583</v>
      </c>
      <c r="D94" s="128">
        <f t="shared" si="2"/>
        <v>1.2298456260720412</v>
      </c>
    </row>
    <row r="95" spans="1:4" x14ac:dyDescent="0.25">
      <c r="A95" s="131" t="s">
        <v>140</v>
      </c>
      <c r="B95" s="120">
        <v>1466</v>
      </c>
      <c r="C95" s="121">
        <v>1191</v>
      </c>
      <c r="D95" s="128">
        <f t="shared" si="2"/>
        <v>1.2308984047019311</v>
      </c>
    </row>
    <row r="96" spans="1:4" x14ac:dyDescent="0.25">
      <c r="A96" s="131" t="s">
        <v>237</v>
      </c>
      <c r="B96" s="120">
        <v>556</v>
      </c>
      <c r="C96" s="121">
        <v>444</v>
      </c>
      <c r="D96" s="128">
        <f t="shared" si="2"/>
        <v>1.2522522522522523</v>
      </c>
    </row>
    <row r="97" spans="1:4" x14ac:dyDescent="0.25">
      <c r="A97" s="131" t="s">
        <v>98</v>
      </c>
      <c r="B97" s="120">
        <v>3556</v>
      </c>
      <c r="C97" s="121">
        <v>2833</v>
      </c>
      <c r="D97" s="128">
        <f t="shared" si="2"/>
        <v>1.2552064948817507</v>
      </c>
    </row>
    <row r="98" spans="1:4" x14ac:dyDescent="0.25">
      <c r="A98" s="131" t="s">
        <v>152</v>
      </c>
      <c r="B98" s="120">
        <v>1025</v>
      </c>
      <c r="C98" s="121">
        <v>814</v>
      </c>
      <c r="D98" s="128">
        <f t="shared" ref="D98:D105" si="3">B98/C98</f>
        <v>1.2592137592137591</v>
      </c>
    </row>
    <row r="99" spans="1:4" x14ac:dyDescent="0.25">
      <c r="A99" s="131" t="s">
        <v>300</v>
      </c>
      <c r="B99" s="120">
        <v>752</v>
      </c>
      <c r="C99" s="121">
        <v>592</v>
      </c>
      <c r="D99" s="128">
        <f t="shared" si="3"/>
        <v>1.2702702702702702</v>
      </c>
    </row>
    <row r="100" spans="1:4" x14ac:dyDescent="0.25">
      <c r="A100" s="131" t="s">
        <v>121</v>
      </c>
      <c r="B100" s="120">
        <v>550</v>
      </c>
      <c r="C100" s="121">
        <v>431</v>
      </c>
      <c r="D100" s="128">
        <f t="shared" si="3"/>
        <v>1.2761020881670533</v>
      </c>
    </row>
    <row r="101" spans="1:4" x14ac:dyDescent="0.25">
      <c r="A101" s="131" t="s">
        <v>240</v>
      </c>
      <c r="B101" s="120">
        <v>548</v>
      </c>
      <c r="C101" s="121">
        <v>429</v>
      </c>
      <c r="D101" s="128">
        <f t="shared" si="3"/>
        <v>1.2773892773892774</v>
      </c>
    </row>
    <row r="102" spans="1:4" x14ac:dyDescent="0.25">
      <c r="A102" s="131" t="s">
        <v>104</v>
      </c>
      <c r="B102" s="120">
        <v>939</v>
      </c>
      <c r="C102" s="121">
        <v>724</v>
      </c>
      <c r="D102" s="128">
        <f t="shared" si="3"/>
        <v>1.2969613259668509</v>
      </c>
    </row>
    <row r="103" spans="1:4" x14ac:dyDescent="0.25">
      <c r="A103" s="131" t="s">
        <v>110</v>
      </c>
      <c r="B103" s="120">
        <v>1154</v>
      </c>
      <c r="C103" s="121">
        <v>884</v>
      </c>
      <c r="D103" s="128">
        <f t="shared" si="3"/>
        <v>1.3054298642533937</v>
      </c>
    </row>
    <row r="104" spans="1:4" x14ac:dyDescent="0.25">
      <c r="A104" s="131" t="s">
        <v>296</v>
      </c>
      <c r="B104" s="120">
        <v>593</v>
      </c>
      <c r="C104" s="121">
        <v>444</v>
      </c>
      <c r="D104" s="128">
        <f t="shared" si="3"/>
        <v>1.3355855855855856</v>
      </c>
    </row>
    <row r="105" spans="1:4" x14ac:dyDescent="0.25">
      <c r="A105" s="134" t="s">
        <v>131</v>
      </c>
      <c r="B105" s="124">
        <v>638</v>
      </c>
      <c r="C105" s="125">
        <v>402</v>
      </c>
      <c r="D105" s="129">
        <f t="shared" si="3"/>
        <v>1.5870646766169154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15BE-5B95-4402-9ED1-3CF363A09BE4}">
  <sheetPr codeName="Planilha3"/>
  <dimension ref="A1:K130"/>
  <sheetViews>
    <sheetView tabSelected="1" topLeftCell="A109" zoomScale="85" zoomScaleNormal="85" workbookViewId="0">
      <selection activeCell="C125" sqref="C125"/>
    </sheetView>
  </sheetViews>
  <sheetFormatPr defaultRowHeight="15" x14ac:dyDescent="0.25"/>
  <cols>
    <col min="1" max="1" width="7.7109375" style="5" bestFit="1" customWidth="1"/>
    <col min="2" max="2" width="40.5703125" style="5" bestFit="1" customWidth="1"/>
    <col min="3" max="3" width="20.28515625" style="5" bestFit="1" customWidth="1"/>
    <col min="4" max="4" width="19.42578125" style="5" bestFit="1" customWidth="1"/>
    <col min="5" max="5" width="18.85546875" style="5" bestFit="1" customWidth="1"/>
    <col min="6" max="6" width="23.5703125" style="5" customWidth="1"/>
    <col min="7" max="7" width="14.85546875" style="5" bestFit="1" customWidth="1"/>
    <col min="8" max="8" width="15.140625" style="5" bestFit="1" customWidth="1"/>
    <col min="9" max="9" width="19" bestFit="1" customWidth="1"/>
    <col min="10" max="10" width="23.140625" customWidth="1"/>
    <col min="11" max="11" width="15.140625" bestFit="1" customWidth="1"/>
  </cols>
  <sheetData>
    <row r="1" spans="1:11" x14ac:dyDescent="0.25">
      <c r="A1" s="12" t="s">
        <v>159</v>
      </c>
      <c r="B1" s="10" t="s">
        <v>8</v>
      </c>
      <c r="C1" s="106" t="s">
        <v>967</v>
      </c>
      <c r="D1" s="10" t="s">
        <v>154</v>
      </c>
      <c r="E1" s="10" t="s">
        <v>155</v>
      </c>
      <c r="F1" s="10" t="s">
        <v>156</v>
      </c>
      <c r="G1" s="10" t="s">
        <v>157</v>
      </c>
      <c r="H1" s="10" t="s">
        <v>158</v>
      </c>
      <c r="I1" s="10" t="s">
        <v>399</v>
      </c>
      <c r="J1" s="89" t="s">
        <v>400</v>
      </c>
      <c r="K1" s="106" t="s">
        <v>970</v>
      </c>
    </row>
    <row r="2" spans="1:11" x14ac:dyDescent="0.25">
      <c r="A2" s="13">
        <v>1</v>
      </c>
      <c r="B2" s="90" t="s">
        <v>86</v>
      </c>
      <c r="C2" s="173">
        <v>130000</v>
      </c>
      <c r="D2" s="14">
        <v>14</v>
      </c>
      <c r="E2" s="14">
        <v>325</v>
      </c>
      <c r="F2" s="14">
        <f>Tabela14[[#This Row],[Pot.do módulo]]*Tabela14[[#This Row],[Nº de módulos ]]/1000</f>
        <v>4.55</v>
      </c>
      <c r="G2" s="14" t="s">
        <v>160</v>
      </c>
      <c r="H2" s="14" t="s">
        <v>160</v>
      </c>
      <c r="I2" s="80">
        <v>1</v>
      </c>
      <c r="J2" s="91">
        <v>5</v>
      </c>
      <c r="K2" s="183" t="s">
        <v>971</v>
      </c>
    </row>
    <row r="3" spans="1:11" x14ac:dyDescent="0.25">
      <c r="A3" s="13">
        <v>2</v>
      </c>
      <c r="B3" s="90" t="s">
        <v>87</v>
      </c>
      <c r="C3" s="173">
        <v>130003</v>
      </c>
      <c r="D3" s="14">
        <v>11</v>
      </c>
      <c r="E3" s="14">
        <v>270</v>
      </c>
      <c r="F3" s="14">
        <f>Tabela14[[#This Row],[Pot.do módulo]]*Tabela14[[#This Row],[Nº de módulos ]]/1000</f>
        <v>2.97</v>
      </c>
      <c r="G3" s="14" t="s">
        <v>160</v>
      </c>
      <c r="H3" s="14" t="s">
        <v>160</v>
      </c>
      <c r="I3" s="80">
        <v>1</v>
      </c>
      <c r="J3" s="91" t="s">
        <v>401</v>
      </c>
      <c r="K3" s="183" t="s">
        <v>971</v>
      </c>
    </row>
    <row r="4" spans="1:11" x14ac:dyDescent="0.25">
      <c r="A4" s="13">
        <v>3</v>
      </c>
      <c r="B4" s="90" t="s">
        <v>88</v>
      </c>
      <c r="C4" s="173">
        <v>130007</v>
      </c>
      <c r="D4" s="14">
        <v>7</v>
      </c>
      <c r="E4" s="14">
        <v>270</v>
      </c>
      <c r="F4" s="14">
        <f>Tabela14[[#This Row],[Pot.do módulo]]*Tabela14[[#This Row],[Nº de módulos ]]/1000</f>
        <v>1.89</v>
      </c>
      <c r="G4" s="14" t="s">
        <v>160</v>
      </c>
      <c r="H4" s="14" t="s">
        <v>160</v>
      </c>
      <c r="I4" s="80">
        <v>1</v>
      </c>
      <c r="J4" s="91" t="s">
        <v>402</v>
      </c>
      <c r="K4" s="183" t="s">
        <v>971</v>
      </c>
    </row>
    <row r="5" spans="1:11" x14ac:dyDescent="0.25">
      <c r="A5" s="13">
        <v>4</v>
      </c>
      <c r="B5" s="90" t="s">
        <v>89</v>
      </c>
      <c r="C5" s="173">
        <v>130018</v>
      </c>
      <c r="D5" s="14">
        <v>10</v>
      </c>
      <c r="E5" s="14">
        <v>330</v>
      </c>
      <c r="F5" s="14">
        <f>Tabela14[[#This Row],[Pot.do módulo]]*Tabela14[[#This Row],[Nº de módulos ]]/1000</f>
        <v>3.3</v>
      </c>
      <c r="G5" s="14" t="s">
        <v>160</v>
      </c>
      <c r="H5" s="14" t="s">
        <v>160</v>
      </c>
      <c r="I5" s="80">
        <v>1</v>
      </c>
      <c r="J5" s="91" t="s">
        <v>401</v>
      </c>
      <c r="K5" s="183" t="s">
        <v>971</v>
      </c>
    </row>
    <row r="6" spans="1:11" x14ac:dyDescent="0.25">
      <c r="A6" s="13">
        <v>5</v>
      </c>
      <c r="B6" s="90" t="s">
        <v>90</v>
      </c>
      <c r="C6" s="173">
        <v>130035</v>
      </c>
      <c r="D6" s="14">
        <v>24</v>
      </c>
      <c r="E6" s="14">
        <v>270</v>
      </c>
      <c r="F6" s="14">
        <f>Tabela14[[#This Row],[Pot.do módulo]]*Tabela14[[#This Row],[Nº de módulos ]]/1000</f>
        <v>6.48</v>
      </c>
      <c r="G6" s="14" t="s">
        <v>160</v>
      </c>
      <c r="H6" s="14" t="s">
        <v>160</v>
      </c>
      <c r="I6" s="80">
        <v>1</v>
      </c>
      <c r="J6" s="91">
        <v>5</v>
      </c>
      <c r="K6" s="183" t="s">
        <v>971</v>
      </c>
    </row>
    <row r="7" spans="1:11" x14ac:dyDescent="0.25">
      <c r="A7" s="13">
        <v>6</v>
      </c>
      <c r="B7" s="90" t="s">
        <v>91</v>
      </c>
      <c r="C7" s="173">
        <v>130051</v>
      </c>
      <c r="D7" s="14">
        <v>11</v>
      </c>
      <c r="E7" s="14">
        <v>270</v>
      </c>
      <c r="F7" s="14">
        <f>Tabela14[[#This Row],[Pot.do módulo]]*Tabela14[[#This Row],[Nº de módulos ]]/1000</f>
        <v>2.97</v>
      </c>
      <c r="G7" s="14" t="s">
        <v>160</v>
      </c>
      <c r="H7" s="14" t="s">
        <v>160</v>
      </c>
      <c r="I7" s="80">
        <v>1</v>
      </c>
      <c r="J7" s="91" t="s">
        <v>401</v>
      </c>
      <c r="K7" s="183" t="s">
        <v>971</v>
      </c>
    </row>
    <row r="8" spans="1:11" x14ac:dyDescent="0.25">
      <c r="A8" s="13">
        <v>7</v>
      </c>
      <c r="B8" s="90" t="s">
        <v>92</v>
      </c>
      <c r="C8" s="173">
        <v>130113</v>
      </c>
      <c r="D8" s="14">
        <v>48</v>
      </c>
      <c r="E8" s="14">
        <v>330</v>
      </c>
      <c r="F8" s="14">
        <f>Tabela14[[#This Row],[Pot.do módulo]]*Tabela14[[#This Row],[Nº de módulos ]]/1000</f>
        <v>15.84</v>
      </c>
      <c r="G8" s="14" t="s">
        <v>160</v>
      </c>
      <c r="H8" s="14" t="s">
        <v>160</v>
      </c>
      <c r="I8" s="80">
        <v>1</v>
      </c>
      <c r="J8" s="91">
        <v>15</v>
      </c>
      <c r="K8" s="183" t="s">
        <v>971</v>
      </c>
    </row>
    <row r="9" spans="1:11" x14ac:dyDescent="0.25">
      <c r="A9" s="13">
        <v>8</v>
      </c>
      <c r="B9" s="90" t="s">
        <v>93</v>
      </c>
      <c r="C9" s="173">
        <v>130081</v>
      </c>
      <c r="D9" s="14">
        <v>10</v>
      </c>
      <c r="E9" s="14">
        <v>330</v>
      </c>
      <c r="F9" s="14">
        <f>Tabela14[[#This Row],[Pot.do módulo]]*Tabela14[[#This Row],[Nº de módulos ]]/1000</f>
        <v>3.3</v>
      </c>
      <c r="G9" s="14" t="s">
        <v>160</v>
      </c>
      <c r="H9" s="14" t="s">
        <v>160</v>
      </c>
      <c r="I9" s="80">
        <v>1</v>
      </c>
      <c r="J9" s="91" t="s">
        <v>401</v>
      </c>
      <c r="K9" s="183" t="s">
        <v>971</v>
      </c>
    </row>
    <row r="10" spans="1:11" x14ac:dyDescent="0.25">
      <c r="A10" s="13">
        <v>9</v>
      </c>
      <c r="B10" s="90" t="s">
        <v>94</v>
      </c>
      <c r="C10" s="173">
        <v>130107</v>
      </c>
      <c r="D10" s="14">
        <v>186</v>
      </c>
      <c r="E10" s="14">
        <v>330</v>
      </c>
      <c r="F10" s="14">
        <f>Tabela14[[#This Row],[Pot.do módulo]]*Tabela14[[#This Row],[Nº de módulos ]]/1000</f>
        <v>61.38</v>
      </c>
      <c r="G10" s="14" t="s">
        <v>160</v>
      </c>
      <c r="H10" s="14" t="s">
        <v>160</v>
      </c>
      <c r="I10" s="80">
        <v>2</v>
      </c>
      <c r="J10" s="91" t="s">
        <v>404</v>
      </c>
      <c r="K10" s="183" t="s">
        <v>971</v>
      </c>
    </row>
    <row r="11" spans="1:11" x14ac:dyDescent="0.25">
      <c r="A11" s="13">
        <v>10</v>
      </c>
      <c r="B11" s="90" t="s">
        <v>95</v>
      </c>
      <c r="C11" s="173">
        <v>130161</v>
      </c>
      <c r="D11" s="14">
        <v>18</v>
      </c>
      <c r="E11" s="14">
        <v>330</v>
      </c>
      <c r="F11" s="14">
        <f>Tabela14[[#This Row],[Pot.do módulo]]*Tabela14[[#This Row],[Nº de módulos ]]/1000</f>
        <v>5.94</v>
      </c>
      <c r="G11" s="14" t="s">
        <v>160</v>
      </c>
      <c r="H11" s="14" t="s">
        <v>160</v>
      </c>
      <c r="I11" s="80">
        <v>1</v>
      </c>
      <c r="J11" s="91">
        <v>5</v>
      </c>
      <c r="K11" s="183" t="s">
        <v>971</v>
      </c>
    </row>
    <row r="12" spans="1:11" x14ac:dyDescent="0.25">
      <c r="A12" s="13">
        <v>11</v>
      </c>
      <c r="B12" s="90" t="s">
        <v>96</v>
      </c>
      <c r="C12" s="173">
        <v>130197</v>
      </c>
      <c r="D12" s="14">
        <v>19</v>
      </c>
      <c r="E12" s="14">
        <v>330</v>
      </c>
      <c r="F12" s="14">
        <f>Tabela14[[#This Row],[Pot.do módulo]]*Tabela14[[#This Row],[Nº de módulos ]]/1000</f>
        <v>6.27</v>
      </c>
      <c r="G12" s="14" t="s">
        <v>160</v>
      </c>
      <c r="H12" s="14" t="s">
        <v>160</v>
      </c>
      <c r="I12" s="80">
        <v>1</v>
      </c>
      <c r="J12" s="91">
        <v>5</v>
      </c>
      <c r="K12" s="183" t="s">
        <v>971</v>
      </c>
    </row>
    <row r="13" spans="1:11" x14ac:dyDescent="0.25">
      <c r="A13" s="13">
        <v>12</v>
      </c>
      <c r="B13" s="90" t="s">
        <v>97</v>
      </c>
      <c r="C13" s="173">
        <v>130202</v>
      </c>
      <c r="D13" s="14">
        <v>14</v>
      </c>
      <c r="E13" s="14">
        <v>330</v>
      </c>
      <c r="F13" s="14">
        <f>Tabela14[[#This Row],[Pot.do módulo]]*Tabela14[[#This Row],[Nº de módulos ]]/1000</f>
        <v>4.62</v>
      </c>
      <c r="G13" s="14" t="s">
        <v>160</v>
      </c>
      <c r="H13" s="14" t="s">
        <v>160</v>
      </c>
      <c r="I13" s="80">
        <v>1</v>
      </c>
      <c r="J13" s="91">
        <v>5</v>
      </c>
      <c r="K13" s="183" t="s">
        <v>971</v>
      </c>
    </row>
    <row r="14" spans="1:11" x14ac:dyDescent="0.25">
      <c r="A14" s="13">
        <v>13</v>
      </c>
      <c r="B14" s="90" t="s">
        <v>98</v>
      </c>
      <c r="C14" s="173">
        <v>130091</v>
      </c>
      <c r="D14" s="14">
        <v>80</v>
      </c>
      <c r="E14" s="14">
        <v>330</v>
      </c>
      <c r="F14" s="14">
        <f>Tabela14[[#This Row],[Pot.do módulo]]*Tabela14[[#This Row],[Nº de módulos ]]/1000</f>
        <v>26.4</v>
      </c>
      <c r="G14" s="14" t="s">
        <v>160</v>
      </c>
      <c r="H14" s="14" t="s">
        <v>160</v>
      </c>
      <c r="I14" s="80">
        <v>1</v>
      </c>
      <c r="J14" s="91">
        <v>20</v>
      </c>
      <c r="K14" s="183" t="s">
        <v>971</v>
      </c>
    </row>
    <row r="15" spans="1:11" x14ac:dyDescent="0.25">
      <c r="A15" s="13">
        <v>14</v>
      </c>
      <c r="B15" s="90" t="s">
        <v>99</v>
      </c>
      <c r="C15" s="173">
        <v>130240</v>
      </c>
      <c r="D15" s="14">
        <v>38</v>
      </c>
      <c r="E15" s="14">
        <v>330</v>
      </c>
      <c r="F15" s="14">
        <f>Tabela14[[#This Row],[Pot.do módulo]]*Tabela14[[#This Row],[Nº de módulos ]]/1000</f>
        <v>12.54</v>
      </c>
      <c r="G15" s="14" t="s">
        <v>160</v>
      </c>
      <c r="H15" s="14" t="s">
        <v>160</v>
      </c>
      <c r="I15" s="80">
        <v>1</v>
      </c>
      <c r="J15" s="91">
        <v>13</v>
      </c>
      <c r="K15" s="183" t="s">
        <v>971</v>
      </c>
    </row>
    <row r="16" spans="1:11" x14ac:dyDescent="0.25">
      <c r="A16" s="13">
        <v>15</v>
      </c>
      <c r="B16" s="90" t="s">
        <v>100</v>
      </c>
      <c r="C16" s="173">
        <v>130071</v>
      </c>
      <c r="D16" s="14">
        <v>12</v>
      </c>
      <c r="E16" s="14">
        <v>330</v>
      </c>
      <c r="F16" s="14">
        <f>Tabela14[[#This Row],[Pot.do módulo]]*Tabela14[[#This Row],[Nº de módulos ]]/1000</f>
        <v>3.96</v>
      </c>
      <c r="G16" s="14" t="s">
        <v>160</v>
      </c>
      <c r="H16" s="14" t="s">
        <v>160</v>
      </c>
      <c r="I16" s="80">
        <v>1</v>
      </c>
      <c r="J16" s="91">
        <v>3</v>
      </c>
      <c r="K16" s="183" t="s">
        <v>971</v>
      </c>
    </row>
    <row r="17" spans="1:11" x14ac:dyDescent="0.25">
      <c r="A17" s="13">
        <v>16</v>
      </c>
      <c r="B17" s="90" t="s">
        <v>101</v>
      </c>
      <c r="C17" s="173">
        <v>130236</v>
      </c>
      <c r="D17" s="14">
        <v>180</v>
      </c>
      <c r="E17" s="14">
        <v>360</v>
      </c>
      <c r="F17" s="14">
        <f>Tabela14[[#This Row],[Pot.do módulo]]*Tabela14[[#This Row],[Nº de módulos ]]/1000</f>
        <v>64.8</v>
      </c>
      <c r="G17" s="14" t="s">
        <v>160</v>
      </c>
      <c r="H17" s="14" t="s">
        <v>160</v>
      </c>
      <c r="I17" s="80">
        <v>3</v>
      </c>
      <c r="J17" s="91" t="s">
        <v>405</v>
      </c>
      <c r="K17" s="183" t="s">
        <v>971</v>
      </c>
    </row>
    <row r="18" spans="1:11" x14ac:dyDescent="0.25">
      <c r="A18" s="13">
        <v>17</v>
      </c>
      <c r="B18" s="90" t="s">
        <v>102</v>
      </c>
      <c r="C18" s="173">
        <v>130255</v>
      </c>
      <c r="D18" s="14">
        <v>18</v>
      </c>
      <c r="E18" s="14">
        <v>330</v>
      </c>
      <c r="F18" s="14">
        <f>Tabela14[[#This Row],[Pot.do módulo]]*Tabela14[[#This Row],[Nº de módulos ]]/1000</f>
        <v>5.94</v>
      </c>
      <c r="G18" s="14" t="s">
        <v>160</v>
      </c>
      <c r="H18" s="14" t="s">
        <v>160</v>
      </c>
      <c r="I18" s="80">
        <v>1</v>
      </c>
      <c r="J18" s="91">
        <v>5</v>
      </c>
      <c r="K18" s="183" t="s">
        <v>971</v>
      </c>
    </row>
    <row r="19" spans="1:11" x14ac:dyDescent="0.25">
      <c r="A19" s="13">
        <v>18</v>
      </c>
      <c r="B19" s="90" t="s">
        <v>103</v>
      </c>
      <c r="C19" s="173">
        <v>130034</v>
      </c>
      <c r="D19" s="14">
        <v>80</v>
      </c>
      <c r="E19" s="14">
        <v>330</v>
      </c>
      <c r="F19" s="14">
        <f>Tabela14[[#This Row],[Pot.do módulo]]*Tabela14[[#This Row],[Nº de módulos ]]/1000</f>
        <v>26.4</v>
      </c>
      <c r="G19" s="14" t="s">
        <v>160</v>
      </c>
      <c r="H19" s="14" t="s">
        <v>160</v>
      </c>
      <c r="I19" s="80">
        <v>1</v>
      </c>
      <c r="J19" s="91">
        <v>25</v>
      </c>
      <c r="K19" s="183" t="s">
        <v>971</v>
      </c>
    </row>
    <row r="20" spans="1:11" x14ac:dyDescent="0.25">
      <c r="A20" s="13">
        <v>19</v>
      </c>
      <c r="B20" s="90" t="s">
        <v>104</v>
      </c>
      <c r="C20" s="173">
        <v>130273</v>
      </c>
      <c r="D20" s="14">
        <v>20</v>
      </c>
      <c r="E20" s="14">
        <v>337.5</v>
      </c>
      <c r="F20" s="14">
        <f>Tabela14[[#This Row],[Pot.do módulo]]*Tabela14[[#This Row],[Nº de módulos ]]/1000</f>
        <v>6.75</v>
      </c>
      <c r="G20" s="14" t="s">
        <v>160</v>
      </c>
      <c r="H20" s="14" t="s">
        <v>160</v>
      </c>
      <c r="I20" s="80">
        <v>1</v>
      </c>
      <c r="J20" s="91">
        <v>3</v>
      </c>
      <c r="K20" s="183" t="s">
        <v>971</v>
      </c>
    </row>
    <row r="21" spans="1:11" x14ac:dyDescent="0.25">
      <c r="A21" s="13">
        <v>20</v>
      </c>
      <c r="B21" s="90" t="s">
        <v>105</v>
      </c>
      <c r="C21" s="173">
        <v>130228</v>
      </c>
      <c r="D21" s="14">
        <v>10</v>
      </c>
      <c r="E21" s="14">
        <v>360</v>
      </c>
      <c r="F21" s="14">
        <f>Tabela14[[#This Row],[Pot.do módulo]]*Tabela14[[#This Row],[Nº de módulos ]]/1000</f>
        <v>3.6</v>
      </c>
      <c r="G21" s="14" t="s">
        <v>160</v>
      </c>
      <c r="H21" s="14" t="s">
        <v>160</v>
      </c>
      <c r="I21" s="80">
        <v>1</v>
      </c>
      <c r="J21" s="91">
        <v>3</v>
      </c>
      <c r="K21" s="183" t="s">
        <v>971</v>
      </c>
    </row>
    <row r="22" spans="1:11" x14ac:dyDescent="0.25">
      <c r="A22" s="13">
        <v>21</v>
      </c>
      <c r="B22" s="90" t="s">
        <v>106</v>
      </c>
      <c r="C22" s="173">
        <v>130290</v>
      </c>
      <c r="D22" s="14">
        <v>30</v>
      </c>
      <c r="E22" s="14">
        <v>330</v>
      </c>
      <c r="F22" s="14">
        <f>Tabela14[[#This Row],[Pot.do módulo]]*Tabela14[[#This Row],[Nº de módulos ]]/1000</f>
        <v>9.9</v>
      </c>
      <c r="G22" s="14" t="s">
        <v>160</v>
      </c>
      <c r="H22" s="14" t="s">
        <v>160</v>
      </c>
      <c r="I22" s="80">
        <v>2</v>
      </c>
      <c r="J22" s="91" t="s">
        <v>406</v>
      </c>
      <c r="K22" s="183" t="s">
        <v>971</v>
      </c>
    </row>
    <row r="23" spans="1:11" x14ac:dyDescent="0.25">
      <c r="A23" s="13">
        <v>22</v>
      </c>
      <c r="B23" s="90" t="s">
        <v>107</v>
      </c>
      <c r="C23" s="173">
        <v>130293</v>
      </c>
      <c r="D23" s="14">
        <v>18</v>
      </c>
      <c r="E23" s="14">
        <v>330</v>
      </c>
      <c r="F23" s="14">
        <f>Tabela14[[#This Row],[Pot.do módulo]]*Tabela14[[#This Row],[Nº de módulos ]]/1000</f>
        <v>5.94</v>
      </c>
      <c r="G23" s="14" t="s">
        <v>160</v>
      </c>
      <c r="H23" s="14" t="s">
        <v>160</v>
      </c>
      <c r="I23" s="80">
        <v>1</v>
      </c>
      <c r="J23" s="91">
        <v>5</v>
      </c>
      <c r="K23" s="183" t="s">
        <v>971</v>
      </c>
    </row>
    <row r="24" spans="1:11" x14ac:dyDescent="0.25">
      <c r="A24" s="13">
        <v>23</v>
      </c>
      <c r="B24" s="90" t="s">
        <v>108</v>
      </c>
      <c r="C24" s="173">
        <v>130104</v>
      </c>
      <c r="D24" s="14">
        <v>28</v>
      </c>
      <c r="E24" s="14">
        <v>330</v>
      </c>
      <c r="F24" s="14">
        <f>Tabela14[[#This Row],[Pot.do módulo]]*Tabela14[[#This Row],[Nº de módulos ]]/1000</f>
        <v>9.24</v>
      </c>
      <c r="G24" s="14" t="s">
        <v>160</v>
      </c>
      <c r="H24" s="14" t="s">
        <v>160</v>
      </c>
      <c r="I24" s="80">
        <v>2</v>
      </c>
      <c r="J24" s="91" t="s">
        <v>407</v>
      </c>
      <c r="K24" s="183" t="s">
        <v>971</v>
      </c>
    </row>
    <row r="25" spans="1:11" x14ac:dyDescent="0.25">
      <c r="A25" s="13">
        <v>24</v>
      </c>
      <c r="B25" s="90" t="s">
        <v>109</v>
      </c>
      <c r="C25" s="173">
        <v>130237</v>
      </c>
      <c r="D25" s="14">
        <v>80</v>
      </c>
      <c r="E25" s="14">
        <v>330</v>
      </c>
      <c r="F25" s="14">
        <f>Tabela14[[#This Row],[Pot.do módulo]]*Tabela14[[#This Row],[Nº de módulos ]]/1000</f>
        <v>26.4</v>
      </c>
      <c r="G25" s="14" t="s">
        <v>160</v>
      </c>
      <c r="H25" s="14" t="s">
        <v>160</v>
      </c>
      <c r="I25" s="80">
        <v>1</v>
      </c>
      <c r="J25" s="91">
        <v>25</v>
      </c>
      <c r="K25" s="183" t="s">
        <v>971</v>
      </c>
    </row>
    <row r="26" spans="1:11" x14ac:dyDescent="0.25">
      <c r="A26" s="13">
        <v>25</v>
      </c>
      <c r="B26" s="90" t="s">
        <v>110</v>
      </c>
      <c r="C26" s="173">
        <v>130187</v>
      </c>
      <c r="D26" s="14">
        <v>28</v>
      </c>
      <c r="E26" s="14">
        <v>330</v>
      </c>
      <c r="F26" s="14">
        <f>Tabela14[[#This Row],[Pot.do módulo]]*Tabela14[[#This Row],[Nº de módulos ]]/1000</f>
        <v>9.24</v>
      </c>
      <c r="G26" s="14" t="s">
        <v>160</v>
      </c>
      <c r="H26" s="14" t="s">
        <v>160</v>
      </c>
      <c r="I26" s="80">
        <v>3</v>
      </c>
      <c r="J26" s="91" t="s">
        <v>409</v>
      </c>
      <c r="K26" s="183" t="s">
        <v>971</v>
      </c>
    </row>
    <row r="27" spans="1:11" x14ac:dyDescent="0.25">
      <c r="A27" s="13">
        <v>26</v>
      </c>
      <c r="B27" s="90" t="s">
        <v>111</v>
      </c>
      <c r="C27" s="173">
        <v>130182</v>
      </c>
      <c r="D27" s="14">
        <v>50</v>
      </c>
      <c r="E27" s="14">
        <v>360</v>
      </c>
      <c r="F27" s="14">
        <f>Tabela14[[#This Row],[Pot.do módulo]]*Tabela14[[#This Row],[Nº de módulos ]]/1000</f>
        <v>18</v>
      </c>
      <c r="G27" s="14" t="s">
        <v>160</v>
      </c>
      <c r="H27" s="14" t="s">
        <v>160</v>
      </c>
      <c r="I27" s="80">
        <v>1</v>
      </c>
      <c r="J27" s="91">
        <v>15</v>
      </c>
      <c r="K27" s="183" t="s">
        <v>971</v>
      </c>
    </row>
    <row r="28" spans="1:11" x14ac:dyDescent="0.25">
      <c r="A28" s="13">
        <v>27</v>
      </c>
      <c r="B28" s="90" t="s">
        <v>112</v>
      </c>
      <c r="C28" s="173">
        <v>130212</v>
      </c>
      <c r="D28" s="14">
        <v>108</v>
      </c>
      <c r="E28" s="14">
        <v>360</v>
      </c>
      <c r="F28" s="14">
        <f>Tabela14[[#This Row],[Pot.do módulo]]*Tabela14[[#This Row],[Nº de módulos ]]/1000</f>
        <v>38.880000000000003</v>
      </c>
      <c r="G28" s="14" t="s">
        <v>160</v>
      </c>
      <c r="H28" s="14" t="s">
        <v>160</v>
      </c>
      <c r="I28" s="80">
        <v>1</v>
      </c>
      <c r="J28" s="91">
        <v>30</v>
      </c>
      <c r="K28" s="183" t="s">
        <v>971</v>
      </c>
    </row>
    <row r="29" spans="1:11" x14ac:dyDescent="0.25">
      <c r="A29" s="13">
        <v>28</v>
      </c>
      <c r="B29" s="90" t="s">
        <v>113</v>
      </c>
      <c r="C29" s="173">
        <v>130168</v>
      </c>
      <c r="D29" s="14">
        <v>60</v>
      </c>
      <c r="E29" s="14">
        <v>330</v>
      </c>
      <c r="F29" s="14">
        <f>Tabela14[[#This Row],[Pot.do módulo]]*Tabela14[[#This Row],[Nº de módulos ]]/1000</f>
        <v>19.8</v>
      </c>
      <c r="G29" s="14" t="s">
        <v>160</v>
      </c>
      <c r="H29" s="14" t="s">
        <v>160</v>
      </c>
      <c r="I29" s="80">
        <v>1</v>
      </c>
      <c r="J29" s="91">
        <v>22</v>
      </c>
      <c r="K29" s="183" t="s">
        <v>971</v>
      </c>
    </row>
    <row r="30" spans="1:11" x14ac:dyDescent="0.25">
      <c r="A30" s="13">
        <v>29</v>
      </c>
      <c r="B30" s="90" t="s">
        <v>114</v>
      </c>
      <c r="C30" s="173">
        <v>130306</v>
      </c>
      <c r="D30" s="14">
        <v>152</v>
      </c>
      <c r="E30" s="14">
        <v>335</v>
      </c>
      <c r="F30" s="14">
        <f>Tabela14[[#This Row],[Pot.do módulo]]*Tabela14[[#This Row],[Nº de módulos ]]/1000</f>
        <v>50.92</v>
      </c>
      <c r="G30" s="14" t="s">
        <v>160</v>
      </c>
      <c r="H30" s="14" t="s">
        <v>160</v>
      </c>
      <c r="I30" s="80">
        <v>1</v>
      </c>
      <c r="J30" s="91">
        <v>40</v>
      </c>
      <c r="K30" s="183" t="s">
        <v>971</v>
      </c>
    </row>
    <row r="31" spans="1:11" x14ac:dyDescent="0.25">
      <c r="A31" s="13">
        <v>30</v>
      </c>
      <c r="B31" s="90" t="s">
        <v>115</v>
      </c>
      <c r="C31" s="173">
        <v>130299</v>
      </c>
      <c r="D31" s="14">
        <v>10</v>
      </c>
      <c r="E31" s="14">
        <v>335</v>
      </c>
      <c r="F31" s="14">
        <f>Tabela14[[#This Row],[Pot.do módulo]]*Tabela14[[#This Row],[Nº de módulos ]]/1000</f>
        <v>3.35</v>
      </c>
      <c r="G31" s="14" t="s">
        <v>160</v>
      </c>
      <c r="H31" s="14" t="s">
        <v>160</v>
      </c>
      <c r="I31" s="80">
        <v>1</v>
      </c>
      <c r="J31" s="91">
        <v>5</v>
      </c>
      <c r="K31" s="183" t="s">
        <v>971</v>
      </c>
    </row>
    <row r="32" spans="1:11" x14ac:dyDescent="0.25">
      <c r="A32" s="13">
        <v>31</v>
      </c>
      <c r="B32" s="90" t="s">
        <v>116</v>
      </c>
      <c r="C32" s="173">
        <v>130416</v>
      </c>
      <c r="D32" s="14">
        <v>34</v>
      </c>
      <c r="E32" s="14">
        <v>335</v>
      </c>
      <c r="F32" s="14">
        <f>Tabela14[[#This Row],[Pot.do módulo]]*Tabela14[[#This Row],[Nº de módulos ]]/1000</f>
        <v>11.39</v>
      </c>
      <c r="G32" s="14" t="s">
        <v>160</v>
      </c>
      <c r="H32" s="14" t="s">
        <v>160</v>
      </c>
      <c r="I32" s="80">
        <v>2</v>
      </c>
      <c r="J32" s="91" t="s">
        <v>408</v>
      </c>
      <c r="K32" s="183" t="s">
        <v>971</v>
      </c>
    </row>
    <row r="33" spans="1:11" x14ac:dyDescent="0.25">
      <c r="A33" s="13">
        <v>32</v>
      </c>
      <c r="B33" s="90" t="s">
        <v>117</v>
      </c>
      <c r="C33" s="173">
        <v>130332</v>
      </c>
      <c r="D33" s="14">
        <v>20</v>
      </c>
      <c r="E33" s="14">
        <v>335</v>
      </c>
      <c r="F33" s="14">
        <f>Tabela14[[#This Row],[Pot.do módulo]]*Tabela14[[#This Row],[Nº de módulos ]]/1000</f>
        <v>6.7</v>
      </c>
      <c r="G33" s="14" t="s">
        <v>160</v>
      </c>
      <c r="H33" s="14" t="s">
        <v>160</v>
      </c>
      <c r="I33" s="80">
        <v>1</v>
      </c>
      <c r="J33" s="91">
        <v>5</v>
      </c>
      <c r="K33" s="183" t="s">
        <v>971</v>
      </c>
    </row>
    <row r="34" spans="1:11" x14ac:dyDescent="0.25">
      <c r="A34" s="13">
        <v>33</v>
      </c>
      <c r="B34" s="90" t="s">
        <v>118</v>
      </c>
      <c r="C34" s="173">
        <v>130365</v>
      </c>
      <c r="D34" s="14">
        <v>28</v>
      </c>
      <c r="E34" s="14">
        <v>335</v>
      </c>
      <c r="F34" s="14">
        <f>Tabela14[[#This Row],[Pot.do módulo]]*Tabela14[[#This Row],[Nº de módulos ]]/1000</f>
        <v>9.3800000000000008</v>
      </c>
      <c r="G34" s="14" t="s">
        <v>160</v>
      </c>
      <c r="H34" s="14" t="s">
        <v>160</v>
      </c>
      <c r="I34" s="80">
        <v>2</v>
      </c>
      <c r="J34" s="91" t="s">
        <v>408</v>
      </c>
      <c r="K34" s="183" t="s">
        <v>971</v>
      </c>
    </row>
    <row r="35" spans="1:11" x14ac:dyDescent="0.25">
      <c r="A35" s="13">
        <v>34</v>
      </c>
      <c r="B35" s="90" t="s">
        <v>119</v>
      </c>
      <c r="C35" s="173">
        <v>130408</v>
      </c>
      <c r="D35" s="14">
        <v>34</v>
      </c>
      <c r="E35" s="14">
        <v>335</v>
      </c>
      <c r="F35" s="14">
        <f>Tabela14[[#This Row],[Pot.do módulo]]*Tabela14[[#This Row],[Nº de módulos ]]/1000</f>
        <v>11.39</v>
      </c>
      <c r="G35" s="14" t="s">
        <v>160</v>
      </c>
      <c r="H35" s="14" t="s">
        <v>160</v>
      </c>
      <c r="I35" s="80">
        <v>2</v>
      </c>
      <c r="J35" s="91" t="s">
        <v>408</v>
      </c>
      <c r="K35" s="183" t="s">
        <v>971</v>
      </c>
    </row>
    <row r="36" spans="1:11" x14ac:dyDescent="0.25">
      <c r="A36" s="13">
        <v>35</v>
      </c>
      <c r="B36" s="90" t="s">
        <v>120</v>
      </c>
      <c r="C36" s="173">
        <v>130413</v>
      </c>
      <c r="D36" s="14">
        <v>12</v>
      </c>
      <c r="E36" s="14">
        <v>335</v>
      </c>
      <c r="F36" s="14">
        <f>Tabela14[[#This Row],[Pot.do módulo]]*Tabela14[[#This Row],[Nº de módulos ]]/1000</f>
        <v>4.0199999999999996</v>
      </c>
      <c r="G36" s="14" t="s">
        <v>160</v>
      </c>
      <c r="H36" s="14" t="s">
        <v>160</v>
      </c>
      <c r="I36" s="80">
        <v>1</v>
      </c>
      <c r="J36" s="91">
        <v>3</v>
      </c>
      <c r="K36" s="183" t="s">
        <v>971</v>
      </c>
    </row>
    <row r="37" spans="1:11" x14ac:dyDescent="0.25">
      <c r="A37" s="13">
        <v>36</v>
      </c>
      <c r="B37" s="90" t="s">
        <v>121</v>
      </c>
      <c r="C37" s="173">
        <v>130381</v>
      </c>
      <c r="D37" s="14">
        <v>12</v>
      </c>
      <c r="E37" s="14">
        <v>335</v>
      </c>
      <c r="F37" s="14">
        <f>Tabela14[[#This Row],[Pot.do módulo]]*Tabela14[[#This Row],[Nº de módulos ]]/1000</f>
        <v>4.0199999999999996</v>
      </c>
      <c r="G37" s="14" t="s">
        <v>160</v>
      </c>
      <c r="H37" s="14" t="s">
        <v>160</v>
      </c>
      <c r="I37" s="80">
        <v>1</v>
      </c>
      <c r="J37" s="91">
        <v>3</v>
      </c>
      <c r="K37" s="183" t="s">
        <v>971</v>
      </c>
    </row>
    <row r="38" spans="1:11" x14ac:dyDescent="0.25">
      <c r="A38" s="13">
        <v>37</v>
      </c>
      <c r="B38" s="90" t="s">
        <v>122</v>
      </c>
      <c r="C38" s="173">
        <v>130178</v>
      </c>
      <c r="D38" s="14">
        <v>148</v>
      </c>
      <c r="E38" s="14">
        <v>365</v>
      </c>
      <c r="F38" s="14">
        <f>Tabela14[[#This Row],[Pot.do módulo]]*Tabela14[[#This Row],[Nº de módulos ]]/1000</f>
        <v>54.02</v>
      </c>
      <c r="G38" s="14" t="s">
        <v>160</v>
      </c>
      <c r="H38" s="14" t="s">
        <v>160</v>
      </c>
      <c r="I38" s="80">
        <v>2</v>
      </c>
      <c r="J38" s="91" t="s">
        <v>410</v>
      </c>
      <c r="K38" s="183" t="s">
        <v>971</v>
      </c>
    </row>
    <row r="39" spans="1:11" x14ac:dyDescent="0.25">
      <c r="A39" s="13">
        <v>38</v>
      </c>
      <c r="B39" s="90" t="s">
        <v>123</v>
      </c>
      <c r="C39" s="173">
        <v>130440</v>
      </c>
      <c r="D39" s="14">
        <v>20</v>
      </c>
      <c r="E39" s="14">
        <v>340</v>
      </c>
      <c r="F39" s="14">
        <f>Tabela14[[#This Row],[Pot.do módulo]]*Tabela14[[#This Row],[Nº de módulos ]]/1000</f>
        <v>6.8</v>
      </c>
      <c r="G39" s="14" t="s">
        <v>160</v>
      </c>
      <c r="H39" s="14" t="s">
        <v>160</v>
      </c>
      <c r="I39" s="80">
        <v>1</v>
      </c>
      <c r="J39" s="91">
        <v>5</v>
      </c>
      <c r="K39" s="183" t="s">
        <v>971</v>
      </c>
    </row>
    <row r="40" spans="1:11" x14ac:dyDescent="0.25">
      <c r="A40" s="13">
        <v>39</v>
      </c>
      <c r="B40" s="90" t="s">
        <v>124</v>
      </c>
      <c r="C40" s="173">
        <v>130461</v>
      </c>
      <c r="D40" s="14">
        <v>30</v>
      </c>
      <c r="E40" s="14">
        <v>340</v>
      </c>
      <c r="F40" s="14">
        <f>Tabela14[[#This Row],[Pot.do módulo]]*Tabela14[[#This Row],[Nº de módulos ]]/1000</f>
        <v>10.199999999999999</v>
      </c>
      <c r="G40" s="14" t="s">
        <v>160</v>
      </c>
      <c r="H40" s="14" t="s">
        <v>160</v>
      </c>
      <c r="I40" s="80">
        <v>2</v>
      </c>
      <c r="J40" s="91" t="s">
        <v>411</v>
      </c>
      <c r="K40" s="183" t="s">
        <v>971</v>
      </c>
    </row>
    <row r="41" spans="1:11" x14ac:dyDescent="0.25">
      <c r="A41" s="13">
        <v>40</v>
      </c>
      <c r="B41" s="90" t="s">
        <v>125</v>
      </c>
      <c r="C41" s="173">
        <v>130476</v>
      </c>
      <c r="D41" s="14">
        <v>18</v>
      </c>
      <c r="E41" s="14">
        <v>340</v>
      </c>
      <c r="F41" s="14">
        <f>Tabela14[[#This Row],[Pot.do módulo]]*Tabela14[[#This Row],[Nº de módulos ]]/1000</f>
        <v>6.12</v>
      </c>
      <c r="G41" s="14" t="s">
        <v>160</v>
      </c>
      <c r="H41" s="14" t="s">
        <v>160</v>
      </c>
      <c r="I41" s="80">
        <v>1</v>
      </c>
      <c r="J41" s="91">
        <v>5</v>
      </c>
      <c r="K41" s="183" t="s">
        <v>971</v>
      </c>
    </row>
    <row r="42" spans="1:11" x14ac:dyDescent="0.25">
      <c r="A42" s="13">
        <v>41</v>
      </c>
      <c r="B42" s="90" t="s">
        <v>126</v>
      </c>
      <c r="C42" s="173">
        <v>130225</v>
      </c>
      <c r="D42" s="14">
        <v>12</v>
      </c>
      <c r="E42" s="14">
        <v>335</v>
      </c>
      <c r="F42" s="14">
        <f>Tabela14[[#This Row],[Pot.do módulo]]*Tabela14[[#This Row],[Nº de módulos ]]/1000</f>
        <v>4.0199999999999996</v>
      </c>
      <c r="G42" s="14" t="s">
        <v>160</v>
      </c>
      <c r="H42" s="14" t="s">
        <v>160</v>
      </c>
      <c r="I42" s="80">
        <v>1</v>
      </c>
      <c r="J42" s="91">
        <v>3</v>
      </c>
      <c r="K42" s="183" t="s">
        <v>971</v>
      </c>
    </row>
    <row r="43" spans="1:11" x14ac:dyDescent="0.25">
      <c r="A43" s="13">
        <v>42</v>
      </c>
      <c r="B43" s="90" t="s">
        <v>289</v>
      </c>
      <c r="C43" s="173">
        <v>130093</v>
      </c>
      <c r="D43" s="14">
        <v>200</v>
      </c>
      <c r="E43" s="14">
        <v>330</v>
      </c>
      <c r="F43" s="14">
        <f>Tabela14[[#This Row],[Pot.do módulo]]*Tabela14[[#This Row],[Nº de módulos ]]/1000</f>
        <v>66</v>
      </c>
      <c r="G43" s="14" t="s">
        <v>160</v>
      </c>
      <c r="H43" s="14" t="s">
        <v>160</v>
      </c>
      <c r="I43" s="80">
        <v>2</v>
      </c>
      <c r="J43" s="91" t="s">
        <v>403</v>
      </c>
      <c r="K43" s="183" t="s">
        <v>971</v>
      </c>
    </row>
    <row r="44" spans="1:11" x14ac:dyDescent="0.25">
      <c r="A44" s="13">
        <v>43</v>
      </c>
      <c r="B44" s="90" t="s">
        <v>127</v>
      </c>
      <c r="C44" s="173">
        <v>130451</v>
      </c>
      <c r="D44" s="14">
        <v>18</v>
      </c>
      <c r="E44" s="14">
        <v>340</v>
      </c>
      <c r="F44" s="14">
        <f>Tabela14[[#This Row],[Pot.do módulo]]*Tabela14[[#This Row],[Nº de módulos ]]/1000</f>
        <v>6.12</v>
      </c>
      <c r="G44" s="14" t="s">
        <v>160</v>
      </c>
      <c r="H44" s="14" t="s">
        <v>160</v>
      </c>
      <c r="I44" s="80">
        <v>1</v>
      </c>
      <c r="J44" s="91">
        <v>5</v>
      </c>
      <c r="K44" s="183" t="s">
        <v>971</v>
      </c>
    </row>
    <row r="45" spans="1:11" x14ac:dyDescent="0.25">
      <c r="A45" s="13">
        <v>44</v>
      </c>
      <c r="B45" s="90" t="s">
        <v>128</v>
      </c>
      <c r="C45" s="173">
        <v>130023</v>
      </c>
      <c r="D45" s="14">
        <v>76</v>
      </c>
      <c r="E45" s="14">
        <v>365</v>
      </c>
      <c r="F45" s="14">
        <f>Tabela14[[#This Row],[Pot.do módulo]]*Tabela14[[#This Row],[Nº de módulos ]]/1000</f>
        <v>27.74</v>
      </c>
      <c r="G45" s="14" t="s">
        <v>160</v>
      </c>
      <c r="H45" s="14" t="s">
        <v>160</v>
      </c>
      <c r="I45" s="80">
        <v>1</v>
      </c>
      <c r="J45" s="91">
        <v>22</v>
      </c>
      <c r="K45" s="183" t="s">
        <v>971</v>
      </c>
    </row>
    <row r="46" spans="1:11" x14ac:dyDescent="0.25">
      <c r="A46" s="13">
        <v>45</v>
      </c>
      <c r="B46" s="90" t="s">
        <v>129</v>
      </c>
      <c r="C46" s="173">
        <v>130519</v>
      </c>
      <c r="D46" s="14">
        <v>36</v>
      </c>
      <c r="E46" s="14">
        <v>340</v>
      </c>
      <c r="F46" s="14">
        <f>Tabela14[[#This Row],[Pot.do módulo]]*Tabela14[[#This Row],[Nº de módulos ]]/1000</f>
        <v>12.24</v>
      </c>
      <c r="G46" s="14" t="s">
        <v>160</v>
      </c>
      <c r="H46" s="14" t="s">
        <v>160</v>
      </c>
      <c r="I46" s="80">
        <v>2</v>
      </c>
      <c r="J46" s="91" t="s">
        <v>408</v>
      </c>
      <c r="K46" s="183" t="s">
        <v>971</v>
      </c>
    </row>
    <row r="47" spans="1:11" x14ac:dyDescent="0.25">
      <c r="A47" s="13">
        <v>46</v>
      </c>
      <c r="B47" s="90" t="s">
        <v>130</v>
      </c>
      <c r="C47" s="173">
        <v>130521</v>
      </c>
      <c r="D47" s="14">
        <v>14</v>
      </c>
      <c r="E47" s="14">
        <v>340</v>
      </c>
      <c r="F47" s="14">
        <f>Tabela14[[#This Row],[Pot.do módulo]]*Tabela14[[#This Row],[Nº de módulos ]]/1000</f>
        <v>4.76</v>
      </c>
      <c r="G47" s="14" t="s">
        <v>160</v>
      </c>
      <c r="H47" s="14" t="s">
        <v>160</v>
      </c>
      <c r="I47" s="80">
        <v>1</v>
      </c>
      <c r="J47" s="91">
        <v>4</v>
      </c>
      <c r="K47" s="183" t="s">
        <v>971</v>
      </c>
    </row>
    <row r="48" spans="1:11" x14ac:dyDescent="0.25">
      <c r="A48" s="13">
        <v>47</v>
      </c>
      <c r="B48" s="90" t="s">
        <v>131</v>
      </c>
      <c r="C48" s="173">
        <v>130525</v>
      </c>
      <c r="D48" s="14">
        <v>10</v>
      </c>
      <c r="E48" s="14">
        <v>375</v>
      </c>
      <c r="F48" s="14">
        <f>Tabela14[[#This Row],[Pot.do módulo]]*Tabela14[[#This Row],[Nº de módulos ]]/1000</f>
        <v>3.75</v>
      </c>
      <c r="G48" s="14" t="s">
        <v>160</v>
      </c>
      <c r="H48" s="14" t="s">
        <v>160</v>
      </c>
      <c r="I48" s="80">
        <v>1</v>
      </c>
      <c r="J48" s="91">
        <v>3</v>
      </c>
      <c r="K48" s="183" t="s">
        <v>971</v>
      </c>
    </row>
    <row r="49" spans="1:11" x14ac:dyDescent="0.25">
      <c r="A49" s="13">
        <v>48</v>
      </c>
      <c r="B49" s="90" t="s">
        <v>132</v>
      </c>
      <c r="C49" s="173">
        <v>130536</v>
      </c>
      <c r="D49" s="14">
        <v>150</v>
      </c>
      <c r="E49" s="14">
        <v>375</v>
      </c>
      <c r="F49" s="14">
        <f>Tabela14[[#This Row],[Pot.do módulo]]*Tabela14[[#This Row],[Nº de módulos ]]/1000</f>
        <v>56.25</v>
      </c>
      <c r="G49" s="14" t="s">
        <v>160</v>
      </c>
      <c r="H49" s="14" t="s">
        <v>160</v>
      </c>
      <c r="I49" s="80">
        <v>1</v>
      </c>
      <c r="J49" s="91">
        <v>40</v>
      </c>
      <c r="K49" s="183" t="s">
        <v>971</v>
      </c>
    </row>
    <row r="50" spans="1:11" x14ac:dyDescent="0.25">
      <c r="A50" s="13">
        <v>49</v>
      </c>
      <c r="B50" s="90" t="s">
        <v>290</v>
      </c>
      <c r="C50" s="173">
        <v>130438</v>
      </c>
      <c r="D50" s="14">
        <v>130</v>
      </c>
      <c r="E50" s="14">
        <v>340</v>
      </c>
      <c r="F50" s="14">
        <f>Tabela14[[#This Row],[Pot.do módulo]]*Tabela14[[#This Row],[Nº de módulos ]]/1000</f>
        <v>44.2</v>
      </c>
      <c r="G50" s="14" t="s">
        <v>160</v>
      </c>
      <c r="H50" s="14" t="s">
        <v>160</v>
      </c>
      <c r="I50" s="80">
        <v>1</v>
      </c>
      <c r="J50" s="91">
        <v>40</v>
      </c>
      <c r="K50" s="183" t="s">
        <v>971</v>
      </c>
    </row>
    <row r="51" spans="1:11" x14ac:dyDescent="0.25">
      <c r="A51" s="13">
        <v>50</v>
      </c>
      <c r="B51" s="90" t="s">
        <v>133</v>
      </c>
      <c r="C51" s="173">
        <v>130055</v>
      </c>
      <c r="D51" s="14">
        <v>12</v>
      </c>
      <c r="E51" s="14">
        <v>330</v>
      </c>
      <c r="F51" s="14">
        <f>Tabela14[[#This Row],[Pot.do módulo]]*Tabela14[[#This Row],[Nº de módulos ]]/1000</f>
        <v>3.96</v>
      </c>
      <c r="G51" s="14" t="s">
        <v>160</v>
      </c>
      <c r="H51" s="14" t="s">
        <v>160</v>
      </c>
      <c r="I51" s="80">
        <v>1</v>
      </c>
      <c r="J51" s="91">
        <v>3</v>
      </c>
      <c r="K51" s="183" t="s">
        <v>971</v>
      </c>
    </row>
    <row r="52" spans="1:11" x14ac:dyDescent="0.25">
      <c r="A52" s="13">
        <v>51</v>
      </c>
      <c r="B52" s="90" t="s">
        <v>134</v>
      </c>
      <c r="C52" s="173">
        <v>130400</v>
      </c>
      <c r="D52" s="14">
        <v>24</v>
      </c>
      <c r="E52" s="14">
        <v>340</v>
      </c>
      <c r="F52" s="14">
        <f>Tabela14[[#This Row],[Pot.do módulo]]*Tabela14[[#This Row],[Nº de módulos ]]/1000</f>
        <v>8.16</v>
      </c>
      <c r="G52" s="14" t="s">
        <v>160</v>
      </c>
      <c r="H52" s="14" t="s">
        <v>160</v>
      </c>
      <c r="I52" s="80">
        <v>2</v>
      </c>
      <c r="J52" s="91" t="s">
        <v>408</v>
      </c>
      <c r="K52" s="183" t="s">
        <v>971</v>
      </c>
    </row>
    <row r="53" spans="1:11" x14ac:dyDescent="0.25">
      <c r="A53" s="13">
        <v>52</v>
      </c>
      <c r="B53" s="90" t="s">
        <v>135</v>
      </c>
      <c r="C53" s="173">
        <v>130412</v>
      </c>
      <c r="D53" s="14">
        <v>20</v>
      </c>
      <c r="E53" s="14">
        <v>370</v>
      </c>
      <c r="F53" s="14">
        <f>Tabela14[[#This Row],[Pot.do módulo]]*Tabela14[[#This Row],[Nº de módulos ]]/1000</f>
        <v>7.4</v>
      </c>
      <c r="G53" s="14" t="s">
        <v>160</v>
      </c>
      <c r="H53" s="14" t="s">
        <v>160</v>
      </c>
      <c r="I53" s="80">
        <v>2</v>
      </c>
      <c r="J53" s="91" t="s">
        <v>412</v>
      </c>
      <c r="K53" s="183" t="s">
        <v>971</v>
      </c>
    </row>
    <row r="54" spans="1:11" x14ac:dyDescent="0.25">
      <c r="A54" s="13">
        <v>53</v>
      </c>
      <c r="B54" s="90" t="s">
        <v>136</v>
      </c>
      <c r="C54" s="173">
        <v>130532</v>
      </c>
      <c r="D54" s="14">
        <v>11</v>
      </c>
      <c r="E54" s="14">
        <v>375</v>
      </c>
      <c r="F54" s="92">
        <f>Tabela14[[#This Row],[Pot.do módulo]]*Tabela14[[#This Row],[Nº de módulos ]]/1000</f>
        <v>4.125</v>
      </c>
      <c r="G54" s="14" t="s">
        <v>160</v>
      </c>
      <c r="H54" s="14" t="s">
        <v>160</v>
      </c>
      <c r="I54" s="80">
        <v>1</v>
      </c>
      <c r="J54" s="91">
        <v>3</v>
      </c>
      <c r="K54" s="183" t="s">
        <v>971</v>
      </c>
    </row>
    <row r="55" spans="1:11" x14ac:dyDescent="0.25">
      <c r="A55" s="13">
        <v>54</v>
      </c>
      <c r="B55" s="90" t="s">
        <v>137</v>
      </c>
      <c r="C55" s="173">
        <v>130542</v>
      </c>
      <c r="D55" s="14">
        <v>12</v>
      </c>
      <c r="E55" s="14">
        <v>375</v>
      </c>
      <c r="F55" s="14">
        <f>Tabela14[[#This Row],[Pot.do módulo]]*Tabela14[[#This Row],[Nº de módulos ]]/1000</f>
        <v>4.5</v>
      </c>
      <c r="G55" s="14" t="s">
        <v>160</v>
      </c>
      <c r="H55" s="14" t="s">
        <v>160</v>
      </c>
      <c r="I55" s="80">
        <v>1</v>
      </c>
      <c r="J55" s="91">
        <v>4</v>
      </c>
      <c r="K55" s="183" t="s">
        <v>971</v>
      </c>
    </row>
    <row r="56" spans="1:11" x14ac:dyDescent="0.25">
      <c r="A56" s="13">
        <v>55</v>
      </c>
      <c r="B56" s="90" t="s">
        <v>138</v>
      </c>
      <c r="C56" s="173">
        <v>130555</v>
      </c>
      <c r="D56" s="14">
        <v>14</v>
      </c>
      <c r="E56" s="14">
        <v>370</v>
      </c>
      <c r="F56" s="14">
        <f>Tabela14[[#This Row],[Pot.do módulo]]*Tabela14[[#This Row],[Nº de módulos ]]/1000</f>
        <v>5.18</v>
      </c>
      <c r="G56" s="14" t="s">
        <v>160</v>
      </c>
      <c r="H56" s="14" t="s">
        <v>160</v>
      </c>
      <c r="I56" s="80">
        <v>1</v>
      </c>
      <c r="J56" s="91">
        <v>3</v>
      </c>
      <c r="K56" s="183" t="s">
        <v>971</v>
      </c>
    </row>
    <row r="57" spans="1:11" x14ac:dyDescent="0.25">
      <c r="A57" s="13">
        <v>56</v>
      </c>
      <c r="B57" s="90" t="s">
        <v>139</v>
      </c>
      <c r="C57" s="173">
        <v>130285</v>
      </c>
      <c r="D57" s="14">
        <v>16</v>
      </c>
      <c r="E57" s="14">
        <v>370</v>
      </c>
      <c r="F57" s="14">
        <f>Tabela14[[#This Row],[Pot.do módulo]]*Tabela14[[#This Row],[Nº de módulos ]]/1000</f>
        <v>5.92</v>
      </c>
      <c r="G57" s="14" t="s">
        <v>160</v>
      </c>
      <c r="H57" s="14" t="s">
        <v>160</v>
      </c>
      <c r="I57" s="80">
        <v>1</v>
      </c>
      <c r="J57" s="91">
        <v>5</v>
      </c>
      <c r="K57" s="183" t="s">
        <v>971</v>
      </c>
    </row>
    <row r="58" spans="1:11" x14ac:dyDescent="0.25">
      <c r="A58" s="13">
        <v>57</v>
      </c>
      <c r="B58" s="90" t="s">
        <v>0</v>
      </c>
      <c r="C58" s="173">
        <v>130558</v>
      </c>
      <c r="D58" s="14">
        <v>26</v>
      </c>
      <c r="E58" s="14">
        <v>370</v>
      </c>
      <c r="F58" s="14">
        <f>Tabela14[[#This Row],[Pot.do módulo]]*Tabela14[[#This Row],[Nº de módulos ]]/1000</f>
        <v>9.6199999999999992</v>
      </c>
      <c r="G58" s="14" t="s">
        <v>160</v>
      </c>
      <c r="H58" s="14" t="s">
        <v>160</v>
      </c>
      <c r="I58" s="80">
        <v>1</v>
      </c>
      <c r="J58" s="91">
        <v>13</v>
      </c>
      <c r="K58" s="183" t="s">
        <v>971</v>
      </c>
    </row>
    <row r="59" spans="1:11" x14ac:dyDescent="0.25">
      <c r="A59" s="13">
        <v>58</v>
      </c>
      <c r="B59" s="90" t="s">
        <v>140</v>
      </c>
      <c r="C59" s="173">
        <v>130538</v>
      </c>
      <c r="D59" s="14">
        <v>30</v>
      </c>
      <c r="E59" s="14">
        <v>370</v>
      </c>
      <c r="F59" s="14">
        <f>Tabela14[[#This Row],[Pot.do módulo]]*Tabela14[[#This Row],[Nº de módulos ]]/1000</f>
        <v>11.1</v>
      </c>
      <c r="G59" s="14" t="s">
        <v>160</v>
      </c>
      <c r="H59" s="14" t="s">
        <v>160</v>
      </c>
      <c r="I59" s="80">
        <v>2</v>
      </c>
      <c r="J59" s="91" t="s">
        <v>408</v>
      </c>
      <c r="K59" s="183" t="s">
        <v>971</v>
      </c>
    </row>
    <row r="60" spans="1:11" x14ac:dyDescent="0.25">
      <c r="A60" s="13">
        <v>59</v>
      </c>
      <c r="B60" s="90" t="s">
        <v>141</v>
      </c>
      <c r="C60" s="173">
        <v>130565</v>
      </c>
      <c r="D60" s="14">
        <v>12</v>
      </c>
      <c r="E60" s="14">
        <v>370</v>
      </c>
      <c r="F60" s="14">
        <f>Tabela14[[#This Row],[Pot.do módulo]]*Tabela14[[#This Row],[Nº de módulos ]]/1000</f>
        <v>4.4400000000000004</v>
      </c>
      <c r="G60" s="14" t="s">
        <v>160</v>
      </c>
      <c r="H60" s="14" t="s">
        <v>160</v>
      </c>
      <c r="I60" s="80">
        <v>1</v>
      </c>
      <c r="J60" s="91">
        <v>5</v>
      </c>
      <c r="K60" s="183" t="s">
        <v>971</v>
      </c>
    </row>
    <row r="61" spans="1:11" x14ac:dyDescent="0.25">
      <c r="A61" s="13">
        <v>60</v>
      </c>
      <c r="B61" s="90" t="s">
        <v>1</v>
      </c>
      <c r="C61" s="173">
        <v>130172</v>
      </c>
      <c r="D61" s="14">
        <v>14</v>
      </c>
      <c r="E61" s="14">
        <v>340</v>
      </c>
      <c r="F61" s="14">
        <f>Tabela14[[#This Row],[Pot.do módulo]]*Tabela14[[#This Row],[Nº de módulos ]]/1000</f>
        <v>4.76</v>
      </c>
      <c r="G61" s="14" t="s">
        <v>160</v>
      </c>
      <c r="H61" s="14" t="s">
        <v>160</v>
      </c>
      <c r="I61" s="80">
        <v>1</v>
      </c>
      <c r="J61" s="91">
        <v>5</v>
      </c>
      <c r="K61" s="183" t="s">
        <v>971</v>
      </c>
    </row>
    <row r="62" spans="1:11" x14ac:dyDescent="0.25">
      <c r="A62" s="13">
        <v>61</v>
      </c>
      <c r="B62" s="90" t="s">
        <v>2</v>
      </c>
      <c r="C62" s="173">
        <v>130308</v>
      </c>
      <c r="D62" s="14">
        <v>14</v>
      </c>
      <c r="E62" s="14">
        <v>370</v>
      </c>
      <c r="F62" s="14">
        <f>Tabela14[[#This Row],[Pot.do módulo]]*Tabela14[[#This Row],[Nº de módulos ]]/1000</f>
        <v>5.18</v>
      </c>
      <c r="G62" s="14" t="s">
        <v>160</v>
      </c>
      <c r="H62" s="14" t="s">
        <v>160</v>
      </c>
      <c r="I62" s="80">
        <v>1</v>
      </c>
      <c r="J62" s="91">
        <v>5</v>
      </c>
      <c r="K62" s="183" t="s">
        <v>971</v>
      </c>
    </row>
    <row r="63" spans="1:11" x14ac:dyDescent="0.25">
      <c r="A63" s="13">
        <v>62</v>
      </c>
      <c r="B63" s="90" t="s">
        <v>3</v>
      </c>
      <c r="C63" s="173">
        <v>130630</v>
      </c>
      <c r="D63" s="14">
        <v>8</v>
      </c>
      <c r="E63" s="14">
        <v>370</v>
      </c>
      <c r="F63" s="14">
        <f>Tabela14[[#This Row],[Pot.do módulo]]*Tabela14[[#This Row],[Nº de módulos ]]/1000</f>
        <v>2.96</v>
      </c>
      <c r="G63" s="14" t="s">
        <v>160</v>
      </c>
      <c r="H63" s="14" t="s">
        <v>160</v>
      </c>
      <c r="I63" s="80">
        <v>1</v>
      </c>
      <c r="J63" s="91">
        <v>3</v>
      </c>
      <c r="K63" s="183" t="s">
        <v>971</v>
      </c>
    </row>
    <row r="64" spans="1:11" x14ac:dyDescent="0.25">
      <c r="A64" s="13">
        <v>63</v>
      </c>
      <c r="B64" s="90" t="s">
        <v>4</v>
      </c>
      <c r="C64" s="173">
        <v>130591</v>
      </c>
      <c r="D64" s="14">
        <v>240</v>
      </c>
      <c r="E64" s="14">
        <v>340</v>
      </c>
      <c r="F64" s="14">
        <f>Tabela14[[#This Row],[Pot.do módulo]]*Tabela14[[#This Row],[Nº de módulos ]]/1000</f>
        <v>81.599999999999994</v>
      </c>
      <c r="G64" s="14" t="s">
        <v>160</v>
      </c>
      <c r="H64" s="14" t="s">
        <v>160</v>
      </c>
      <c r="I64" s="80">
        <v>2</v>
      </c>
      <c r="J64" s="91"/>
      <c r="K64" s="183" t="s">
        <v>971</v>
      </c>
    </row>
    <row r="65" spans="1:11" x14ac:dyDescent="0.25">
      <c r="A65" s="13">
        <v>64</v>
      </c>
      <c r="B65" s="90" t="s">
        <v>291</v>
      </c>
      <c r="C65" s="173">
        <v>130462</v>
      </c>
      <c r="D65" s="14">
        <v>288</v>
      </c>
      <c r="E65" s="14">
        <v>340</v>
      </c>
      <c r="F65" s="14">
        <f>Tabela14[[#This Row],[Pot.do módulo]]*Tabela14[[#This Row],[Nº de módulos ]]/1000</f>
        <v>97.92</v>
      </c>
      <c r="G65" s="14" t="s">
        <v>160</v>
      </c>
      <c r="H65" s="14" t="s">
        <v>160</v>
      </c>
      <c r="I65" s="80">
        <v>3</v>
      </c>
      <c r="J65" s="91" t="s">
        <v>429</v>
      </c>
      <c r="K65" s="183" t="s">
        <v>971</v>
      </c>
    </row>
    <row r="66" spans="1:11" x14ac:dyDescent="0.25">
      <c r="A66" s="13">
        <v>65</v>
      </c>
      <c r="B66" s="90" t="s">
        <v>143</v>
      </c>
      <c r="C66" s="173">
        <v>130596</v>
      </c>
      <c r="D66" s="14">
        <v>20</v>
      </c>
      <c r="E66" s="14">
        <v>340</v>
      </c>
      <c r="F66" s="14">
        <f>Tabela14[[#This Row],[Pot.do módulo]]*Tabela14[[#This Row],[Nº de módulos ]]/1000</f>
        <v>6.8</v>
      </c>
      <c r="G66" s="14" t="s">
        <v>160</v>
      </c>
      <c r="H66" s="14" t="s">
        <v>160</v>
      </c>
      <c r="I66" s="80"/>
      <c r="J66" s="91"/>
      <c r="K66" s="183" t="s">
        <v>971</v>
      </c>
    </row>
    <row r="67" spans="1:11" x14ac:dyDescent="0.25">
      <c r="A67" s="13">
        <v>66</v>
      </c>
      <c r="B67" s="90" t="s">
        <v>144</v>
      </c>
      <c r="C67" s="173">
        <v>130090</v>
      </c>
      <c r="D67" s="14">
        <v>98</v>
      </c>
      <c r="E67" s="14">
        <v>390</v>
      </c>
      <c r="F67" s="14">
        <f>Tabela14[[#This Row],[Pot.do módulo]]*Tabela14[[#This Row],[Nº de módulos ]]/1000</f>
        <v>38.22</v>
      </c>
      <c r="G67" s="14" t="s">
        <v>160</v>
      </c>
      <c r="H67" s="14" t="s">
        <v>160</v>
      </c>
      <c r="I67" s="80"/>
      <c r="J67" s="91"/>
      <c r="K67" s="183" t="s">
        <v>971</v>
      </c>
    </row>
    <row r="68" spans="1:11" x14ac:dyDescent="0.25">
      <c r="A68" s="13">
        <v>67</v>
      </c>
      <c r="B68" s="90" t="s">
        <v>145</v>
      </c>
      <c r="C68" s="173">
        <v>130613</v>
      </c>
      <c r="D68" s="14">
        <v>12</v>
      </c>
      <c r="E68" s="14">
        <v>340</v>
      </c>
      <c r="F68" s="14">
        <f>Tabela14[[#This Row],[Pot.do módulo]]*Tabela14[[#This Row],[Nº de módulos ]]/1000</f>
        <v>4.08</v>
      </c>
      <c r="G68" s="14" t="s">
        <v>160</v>
      </c>
      <c r="H68" s="14" t="s">
        <v>160</v>
      </c>
      <c r="I68" s="80"/>
      <c r="J68" s="91"/>
      <c r="K68" s="183" t="s">
        <v>971</v>
      </c>
    </row>
    <row r="69" spans="1:11" x14ac:dyDescent="0.25">
      <c r="A69" s="13">
        <v>68</v>
      </c>
      <c r="B69" s="90" t="s">
        <v>146</v>
      </c>
      <c r="C69" s="173">
        <v>130562</v>
      </c>
      <c r="D69" s="14">
        <v>36</v>
      </c>
      <c r="E69" s="14">
        <v>390</v>
      </c>
      <c r="F69" s="14">
        <f>Tabela14[[#This Row],[Pot.do módulo]]*Tabela14[[#This Row],[Nº de módulos ]]/1000</f>
        <v>14.04</v>
      </c>
      <c r="G69" s="14" t="s">
        <v>160</v>
      </c>
      <c r="H69" s="14" t="s">
        <v>160</v>
      </c>
      <c r="I69" s="80"/>
      <c r="J69" s="91"/>
      <c r="K69" s="183" t="s">
        <v>971</v>
      </c>
    </row>
    <row r="70" spans="1:11" x14ac:dyDescent="0.25">
      <c r="A70" s="13">
        <v>69</v>
      </c>
      <c r="B70" s="90" t="s">
        <v>147</v>
      </c>
      <c r="C70" s="173">
        <v>130630</v>
      </c>
      <c r="D70" s="14">
        <v>14</v>
      </c>
      <c r="E70" s="14">
        <v>340</v>
      </c>
      <c r="F70" s="14">
        <f>Tabela14[[#This Row],[Pot.do módulo]]*Tabela14[[#This Row],[Nº de módulos ]]/1000</f>
        <v>4.76</v>
      </c>
      <c r="G70" s="14" t="s">
        <v>160</v>
      </c>
      <c r="H70" s="14" t="s">
        <v>160</v>
      </c>
      <c r="I70" s="80"/>
      <c r="J70" s="91"/>
      <c r="K70" s="183" t="s">
        <v>971</v>
      </c>
    </row>
    <row r="71" spans="1:11" x14ac:dyDescent="0.25">
      <c r="A71" s="13">
        <v>70</v>
      </c>
      <c r="B71" s="90" t="s">
        <v>148</v>
      </c>
      <c r="C71" s="173">
        <v>130581</v>
      </c>
      <c r="D71" s="14">
        <v>32</v>
      </c>
      <c r="E71" s="14">
        <v>390</v>
      </c>
      <c r="F71" s="14">
        <f>Tabela14[[#This Row],[Pot.do módulo]]*Tabela14[[#This Row],[Nº de módulos ]]/1000</f>
        <v>12.48</v>
      </c>
      <c r="G71" s="14" t="s">
        <v>160</v>
      </c>
      <c r="H71" s="14" t="s">
        <v>160</v>
      </c>
      <c r="I71" s="80"/>
      <c r="J71" s="91"/>
      <c r="K71" s="183" t="s">
        <v>971</v>
      </c>
    </row>
    <row r="72" spans="1:11" x14ac:dyDescent="0.25">
      <c r="A72" s="13">
        <v>71</v>
      </c>
      <c r="B72" s="90" t="s">
        <v>149</v>
      </c>
      <c r="C72" s="173">
        <v>130629</v>
      </c>
      <c r="D72" s="14">
        <v>16</v>
      </c>
      <c r="E72" s="14">
        <v>340</v>
      </c>
      <c r="F72" s="14">
        <f>Tabela14[[#This Row],[Pot.do módulo]]*Tabela14[[#This Row],[Nº de módulos ]]/1000</f>
        <v>5.44</v>
      </c>
      <c r="G72" s="14" t="s">
        <v>160</v>
      </c>
      <c r="H72" s="14" t="s">
        <v>160</v>
      </c>
      <c r="I72" s="80"/>
      <c r="J72" s="91"/>
      <c r="K72" s="183" t="s">
        <v>971</v>
      </c>
    </row>
    <row r="73" spans="1:11" x14ac:dyDescent="0.25">
      <c r="A73" s="13">
        <v>72</v>
      </c>
      <c r="B73" s="90" t="s">
        <v>150</v>
      </c>
      <c r="C73" s="173">
        <v>130627</v>
      </c>
      <c r="D73" s="14">
        <v>14</v>
      </c>
      <c r="E73" s="14">
        <v>340</v>
      </c>
      <c r="F73" s="14">
        <f>Tabela14[[#This Row],[Pot.do módulo]]*Tabela14[[#This Row],[Nº de módulos ]]/1000</f>
        <v>4.76</v>
      </c>
      <c r="G73" s="14" t="s">
        <v>160</v>
      </c>
      <c r="H73" s="14" t="s">
        <v>160</v>
      </c>
      <c r="I73" s="80"/>
      <c r="J73" s="91"/>
      <c r="K73" s="183" t="s">
        <v>971</v>
      </c>
    </row>
    <row r="74" spans="1:11" x14ac:dyDescent="0.25">
      <c r="A74" s="13">
        <v>73</v>
      </c>
      <c r="B74" s="90" t="s">
        <v>151</v>
      </c>
      <c r="C74" s="173">
        <v>130633</v>
      </c>
      <c r="D74" s="14">
        <v>9</v>
      </c>
      <c r="E74" s="14">
        <v>340</v>
      </c>
      <c r="F74" s="14">
        <f>Tabela14[[#This Row],[Pot.do módulo]]*Tabela14[[#This Row],[Nº de módulos ]]/1000</f>
        <v>3.06</v>
      </c>
      <c r="G74" s="14" t="s">
        <v>160</v>
      </c>
      <c r="H74" s="14" t="s">
        <v>160</v>
      </c>
      <c r="I74" s="80"/>
      <c r="J74" s="91"/>
      <c r="K74" s="183" t="s">
        <v>971</v>
      </c>
    </row>
    <row r="75" spans="1:11" x14ac:dyDescent="0.25">
      <c r="A75" s="13">
        <v>74</v>
      </c>
      <c r="B75" s="90" t="s">
        <v>152</v>
      </c>
      <c r="C75" s="173">
        <v>130499</v>
      </c>
      <c r="D75" s="14">
        <v>22</v>
      </c>
      <c r="E75" s="14">
        <v>345</v>
      </c>
      <c r="F75" s="14">
        <f>Tabela14[[#This Row],[Pot.do módulo]]*Tabela14[[#This Row],[Nº de módulos ]]/1000</f>
        <v>7.59</v>
      </c>
      <c r="G75" s="14" t="s">
        <v>160</v>
      </c>
      <c r="H75" s="14" t="s">
        <v>160</v>
      </c>
      <c r="I75" s="80"/>
      <c r="J75" s="91"/>
      <c r="K75" s="183" t="s">
        <v>971</v>
      </c>
    </row>
    <row r="76" spans="1:11" x14ac:dyDescent="0.25">
      <c r="A76" s="13">
        <v>75</v>
      </c>
      <c r="B76" s="90" t="s">
        <v>292</v>
      </c>
      <c r="C76" s="173">
        <v>130361</v>
      </c>
      <c r="D76" s="80">
        <v>16</v>
      </c>
      <c r="E76" s="80">
        <v>340</v>
      </c>
      <c r="F76" s="81">
        <f>Tabela14[[#This Row],[Pot.do módulo]]*Tabela14[[#This Row],[Nº de módulos ]]/1000</f>
        <v>5.44</v>
      </c>
      <c r="G76" s="14" t="s">
        <v>160</v>
      </c>
      <c r="H76" s="14" t="s">
        <v>160</v>
      </c>
      <c r="I76" s="80"/>
      <c r="J76" s="91"/>
      <c r="K76" s="183" t="s">
        <v>971</v>
      </c>
    </row>
    <row r="77" spans="1:11" x14ac:dyDescent="0.25">
      <c r="A77" s="107">
        <v>76</v>
      </c>
      <c r="B77" s="90" t="s">
        <v>293</v>
      </c>
      <c r="C77" s="173">
        <v>130354</v>
      </c>
      <c r="D77" s="80">
        <v>18</v>
      </c>
      <c r="E77" s="80">
        <v>340</v>
      </c>
      <c r="F77" s="81">
        <f>Tabela14[[#This Row],[Pot.do módulo]]*Tabela14[[#This Row],[Nº de módulos ]]/1000</f>
        <v>6.12</v>
      </c>
      <c r="G77" s="14" t="s">
        <v>160</v>
      </c>
      <c r="H77" s="14" t="s">
        <v>160</v>
      </c>
      <c r="I77" s="80"/>
      <c r="J77" s="91"/>
      <c r="K77" s="183" t="s">
        <v>971</v>
      </c>
    </row>
    <row r="78" spans="1:11" x14ac:dyDescent="0.25">
      <c r="A78" s="107">
        <v>77</v>
      </c>
      <c r="B78" s="90" t="s">
        <v>235</v>
      </c>
      <c r="C78" s="173">
        <v>130640</v>
      </c>
      <c r="D78" s="80">
        <v>20</v>
      </c>
      <c r="E78" s="80">
        <v>340</v>
      </c>
      <c r="F78" s="81">
        <f>Tabela14[[#This Row],[Pot.do módulo]]*Tabela14[[#This Row],[Nº de módulos ]]/1000</f>
        <v>6.8</v>
      </c>
      <c r="G78" s="14" t="s">
        <v>160</v>
      </c>
      <c r="H78" s="80" t="s">
        <v>160</v>
      </c>
      <c r="I78" s="80"/>
      <c r="J78" s="91"/>
      <c r="K78" s="183" t="s">
        <v>971</v>
      </c>
    </row>
    <row r="79" spans="1:11" x14ac:dyDescent="0.25">
      <c r="A79" s="107">
        <v>78</v>
      </c>
      <c r="B79" s="90" t="s">
        <v>236</v>
      </c>
      <c r="C79" s="173">
        <v>130497</v>
      </c>
      <c r="D79" s="80">
        <v>30</v>
      </c>
      <c r="E79" s="80">
        <v>400</v>
      </c>
      <c r="F79" s="81">
        <f>Tabela14[[#This Row],[Pot.do módulo]]*Tabela14[[#This Row],[Nº de módulos ]]/1000</f>
        <v>12</v>
      </c>
      <c r="G79" s="80" t="s">
        <v>160</v>
      </c>
      <c r="H79" s="80" t="s">
        <v>160</v>
      </c>
      <c r="I79" s="80"/>
      <c r="J79" s="91"/>
      <c r="K79" s="183" t="s">
        <v>971</v>
      </c>
    </row>
    <row r="80" spans="1:11" x14ac:dyDescent="0.25">
      <c r="A80" s="107">
        <v>79</v>
      </c>
      <c r="B80" s="90" t="s">
        <v>237</v>
      </c>
      <c r="C80" s="173">
        <v>130498</v>
      </c>
      <c r="D80" s="80">
        <v>12</v>
      </c>
      <c r="E80" s="80">
        <v>345</v>
      </c>
      <c r="F80" s="81">
        <f>Tabela14[[#This Row],[Pot.do módulo]]*Tabela14[[#This Row],[Nº de módulos ]]/1000</f>
        <v>4.1399999999999997</v>
      </c>
      <c r="G80" s="14" t="s">
        <v>160</v>
      </c>
      <c r="H80" s="80" t="s">
        <v>160</v>
      </c>
      <c r="I80" s="80"/>
      <c r="J80" s="91"/>
      <c r="K80" s="183" t="s">
        <v>971</v>
      </c>
    </row>
    <row r="81" spans="1:11" x14ac:dyDescent="0.25">
      <c r="A81" s="79">
        <v>80</v>
      </c>
      <c r="B81" s="90" t="s">
        <v>240</v>
      </c>
      <c r="C81" s="173">
        <v>130074</v>
      </c>
      <c r="D81" s="80">
        <v>10</v>
      </c>
      <c r="E81" s="80">
        <v>400</v>
      </c>
      <c r="F81" s="81">
        <f>Tabela14[[#This Row],[Pot.do módulo]]*Tabela14[[#This Row],[Nº de módulos ]]/1000</f>
        <v>4</v>
      </c>
      <c r="G81" s="14" t="s">
        <v>160</v>
      </c>
      <c r="H81" s="80" t="s">
        <v>160</v>
      </c>
      <c r="I81" s="80"/>
      <c r="J81" s="91"/>
      <c r="K81" s="183" t="s">
        <v>971</v>
      </c>
    </row>
    <row r="82" spans="1:11" x14ac:dyDescent="0.25">
      <c r="A82" s="107">
        <v>81</v>
      </c>
      <c r="B82" s="90" t="s">
        <v>239</v>
      </c>
      <c r="C82" s="173">
        <v>130653</v>
      </c>
      <c r="D82" s="80">
        <v>12</v>
      </c>
      <c r="E82" s="80">
        <v>345</v>
      </c>
      <c r="F82" s="81">
        <f>Tabela14[[#This Row],[Pot.do módulo]]*Tabela14[[#This Row],[Nº de módulos ]]/1000</f>
        <v>4.1399999999999997</v>
      </c>
      <c r="G82" s="80" t="s">
        <v>160</v>
      </c>
      <c r="H82" s="80" t="s">
        <v>160</v>
      </c>
      <c r="I82" s="80"/>
      <c r="J82" s="91"/>
      <c r="K82" s="183" t="s">
        <v>971</v>
      </c>
    </row>
    <row r="83" spans="1:11" x14ac:dyDescent="0.25">
      <c r="A83" s="107">
        <v>82</v>
      </c>
      <c r="B83" s="90" t="s">
        <v>294</v>
      </c>
      <c r="C83" s="173">
        <v>130642</v>
      </c>
      <c r="D83" s="80">
        <v>16</v>
      </c>
      <c r="E83" s="80">
        <v>345</v>
      </c>
      <c r="F83" s="81">
        <f>Tabela14[[#This Row],[Pot.do módulo]]*Tabela14[[#This Row],[Nº de módulos ]]/1000</f>
        <v>5.52</v>
      </c>
      <c r="G83" s="80" t="s">
        <v>160</v>
      </c>
      <c r="H83" s="80" t="s">
        <v>160</v>
      </c>
      <c r="I83" s="80">
        <v>1</v>
      </c>
      <c r="J83" s="91">
        <v>5</v>
      </c>
      <c r="K83" s="183" t="s">
        <v>971</v>
      </c>
    </row>
    <row r="84" spans="1:11" x14ac:dyDescent="0.25">
      <c r="A84" s="107">
        <v>83</v>
      </c>
      <c r="B84" s="90" t="s">
        <v>295</v>
      </c>
      <c r="C84" s="173">
        <v>130628</v>
      </c>
      <c r="D84" s="80">
        <v>12</v>
      </c>
      <c r="E84" s="80">
        <v>345</v>
      </c>
      <c r="F84" s="81">
        <f>Tabela14[[#This Row],[Pot.do módulo]]*Tabela14[[#This Row],[Nº de módulos ]]/1000</f>
        <v>4.1399999999999997</v>
      </c>
      <c r="G84" s="80" t="s">
        <v>160</v>
      </c>
      <c r="H84" s="80" t="s">
        <v>160</v>
      </c>
      <c r="I84" s="80">
        <v>1</v>
      </c>
      <c r="J84" s="91">
        <v>4</v>
      </c>
      <c r="K84" s="183" t="s">
        <v>971</v>
      </c>
    </row>
    <row r="85" spans="1:11" x14ac:dyDescent="0.25">
      <c r="A85" s="107">
        <v>84</v>
      </c>
      <c r="B85" s="90" t="s">
        <v>296</v>
      </c>
      <c r="C85" s="173">
        <v>130656</v>
      </c>
      <c r="D85" s="80">
        <v>12</v>
      </c>
      <c r="E85" s="80">
        <v>345</v>
      </c>
      <c r="F85" s="81">
        <f>Tabela14[[#This Row],[Pot.do módulo]]*Tabela14[[#This Row],[Nº de módulos ]]/1000</f>
        <v>4.1399999999999997</v>
      </c>
      <c r="G85" s="80" t="s">
        <v>160</v>
      </c>
      <c r="H85" s="80" t="s">
        <v>160</v>
      </c>
      <c r="I85" s="80">
        <v>1</v>
      </c>
      <c r="J85" s="91">
        <v>3</v>
      </c>
      <c r="K85" s="183" t="s">
        <v>971</v>
      </c>
    </row>
    <row r="86" spans="1:11" x14ac:dyDescent="0.25">
      <c r="A86" s="107">
        <v>85</v>
      </c>
      <c r="B86" s="90" t="s">
        <v>297</v>
      </c>
      <c r="C86" s="173">
        <v>130674</v>
      </c>
      <c r="D86" s="80">
        <v>14</v>
      </c>
      <c r="E86" s="80">
        <v>345</v>
      </c>
      <c r="F86" s="81">
        <f>Tabela14[[#This Row],[Pot.do módulo]]*Tabela14[[#This Row],[Nº de módulos ]]/1000</f>
        <v>4.83</v>
      </c>
      <c r="G86" s="80" t="s">
        <v>160</v>
      </c>
      <c r="H86" s="80" t="s">
        <v>160</v>
      </c>
      <c r="I86" s="80">
        <v>1</v>
      </c>
      <c r="J86" s="91">
        <v>4</v>
      </c>
      <c r="K86" s="183" t="s">
        <v>971</v>
      </c>
    </row>
    <row r="87" spans="1:11" x14ac:dyDescent="0.25">
      <c r="A87" s="107">
        <v>86</v>
      </c>
      <c r="B87" s="90" t="s">
        <v>298</v>
      </c>
      <c r="C87" s="173">
        <v>130665</v>
      </c>
      <c r="D87" s="80">
        <v>16</v>
      </c>
      <c r="E87" s="80">
        <v>400</v>
      </c>
      <c r="F87" s="81">
        <f>Tabela14[[#This Row],[Pot.do módulo]]*Tabela14[[#This Row],[Nº de módulos ]]/1000</f>
        <v>6.4</v>
      </c>
      <c r="G87" s="80" t="s">
        <v>160</v>
      </c>
      <c r="H87" s="80" t="s">
        <v>160</v>
      </c>
      <c r="I87" s="80">
        <v>1</v>
      </c>
      <c r="J87" s="91">
        <v>5</v>
      </c>
      <c r="K87" s="183" t="s">
        <v>971</v>
      </c>
    </row>
    <row r="88" spans="1:11" x14ac:dyDescent="0.25">
      <c r="A88" s="107">
        <v>87</v>
      </c>
      <c r="B88" s="90" t="s">
        <v>299</v>
      </c>
      <c r="C88" s="173">
        <v>130666</v>
      </c>
      <c r="D88" s="80">
        <v>18</v>
      </c>
      <c r="E88" s="80">
        <v>400</v>
      </c>
      <c r="F88" s="81">
        <f>Tabela14[[#This Row],[Pot.do módulo]]*Tabela14[[#This Row],[Nº de módulos ]]/1000</f>
        <v>7.2</v>
      </c>
      <c r="G88" s="80" t="s">
        <v>160</v>
      </c>
      <c r="H88" s="80" t="s">
        <v>160</v>
      </c>
      <c r="I88" s="80">
        <v>2</v>
      </c>
      <c r="J88" s="91" t="s">
        <v>419</v>
      </c>
      <c r="K88" s="183" t="s">
        <v>971</v>
      </c>
    </row>
    <row r="89" spans="1:11" x14ac:dyDescent="0.25">
      <c r="A89" s="107">
        <v>88</v>
      </c>
      <c r="B89" s="90" t="s">
        <v>300</v>
      </c>
      <c r="C89" s="173">
        <v>130668</v>
      </c>
      <c r="D89" s="80">
        <v>16</v>
      </c>
      <c r="E89" s="80">
        <v>345</v>
      </c>
      <c r="F89" s="81">
        <f>Tabela14[[#This Row],[Pot.do módulo]]*Tabela14[[#This Row],[Nº de módulos ]]/1000</f>
        <v>5.52</v>
      </c>
      <c r="G89" s="80" t="s">
        <v>160</v>
      </c>
      <c r="H89" s="80" t="s">
        <v>160</v>
      </c>
      <c r="I89" s="80">
        <v>1</v>
      </c>
      <c r="J89" s="91">
        <v>4</v>
      </c>
      <c r="K89" s="183" t="s">
        <v>971</v>
      </c>
    </row>
    <row r="90" spans="1:11" x14ac:dyDescent="0.25">
      <c r="A90" s="107">
        <v>89</v>
      </c>
      <c r="B90" s="90" t="s">
        <v>413</v>
      </c>
      <c r="C90" s="173">
        <v>130271</v>
      </c>
      <c r="D90" s="80">
        <v>12</v>
      </c>
      <c r="E90" s="80">
        <v>350</v>
      </c>
      <c r="F90" s="81">
        <f>Tabela14[[#This Row],[Pot.do módulo]]*Tabela14[[#This Row],[Nº de módulos ]]/1000</f>
        <v>4.2</v>
      </c>
      <c r="G90" s="80" t="s">
        <v>160</v>
      </c>
      <c r="H90" s="80" t="s">
        <v>160</v>
      </c>
      <c r="I90" s="80">
        <v>1</v>
      </c>
      <c r="J90" s="91">
        <v>3</v>
      </c>
      <c r="K90" s="183" t="s">
        <v>971</v>
      </c>
    </row>
    <row r="91" spans="1:11" x14ac:dyDescent="0.25">
      <c r="A91" s="107">
        <v>90</v>
      </c>
      <c r="B91" s="90" t="s">
        <v>428</v>
      </c>
      <c r="C91" s="173">
        <v>130715</v>
      </c>
      <c r="D91" s="80">
        <v>20</v>
      </c>
      <c r="E91" s="80">
        <v>350</v>
      </c>
      <c r="F91" s="81">
        <f>Tabela14[[#This Row],[Pot.do módulo]]*Tabela14[[#This Row],[Nº de módulos ]]/1000</f>
        <v>7</v>
      </c>
      <c r="G91" s="80" t="s">
        <v>160</v>
      </c>
      <c r="H91" s="80" t="s">
        <v>160</v>
      </c>
      <c r="I91" s="80">
        <v>1</v>
      </c>
      <c r="J91" s="91">
        <v>5</v>
      </c>
      <c r="K91" s="183" t="s">
        <v>971</v>
      </c>
    </row>
    <row r="92" spans="1:11" x14ac:dyDescent="0.25">
      <c r="A92" s="107">
        <v>91</v>
      </c>
      <c r="B92" s="90" t="s">
        <v>414</v>
      </c>
      <c r="C92" s="173">
        <v>130713</v>
      </c>
      <c r="D92" s="80">
        <v>16</v>
      </c>
      <c r="E92" s="80">
        <v>350</v>
      </c>
      <c r="F92" s="81">
        <f>Tabela14[[#This Row],[Pot.do módulo]]*Tabela14[[#This Row],[Nº de módulos ]]/1000</f>
        <v>5.6</v>
      </c>
      <c r="G92" s="80" t="s">
        <v>160</v>
      </c>
      <c r="H92" s="80" t="s">
        <v>160</v>
      </c>
      <c r="I92" s="80">
        <v>1</v>
      </c>
      <c r="J92" s="91">
        <v>5</v>
      </c>
      <c r="K92" s="183" t="s">
        <v>971</v>
      </c>
    </row>
    <row r="93" spans="1:11" x14ac:dyDescent="0.25">
      <c r="A93" s="107">
        <v>92</v>
      </c>
      <c r="B93" s="90" t="s">
        <v>415</v>
      </c>
      <c r="C93" s="173">
        <v>130710</v>
      </c>
      <c r="D93" s="80">
        <v>12</v>
      </c>
      <c r="E93" s="80">
        <v>405</v>
      </c>
      <c r="F93" s="81">
        <f>Tabela14[[#This Row],[Pot.do módulo]]*Tabela14[[#This Row],[Nº de módulos ]]/1000</f>
        <v>4.8600000000000003</v>
      </c>
      <c r="G93" s="80" t="s">
        <v>160</v>
      </c>
      <c r="H93" s="80" t="s">
        <v>160</v>
      </c>
      <c r="I93" s="80">
        <v>1</v>
      </c>
      <c r="J93" s="91">
        <v>5</v>
      </c>
      <c r="K93" s="183" t="s">
        <v>971</v>
      </c>
    </row>
    <row r="94" spans="1:11" x14ac:dyDescent="0.25">
      <c r="A94" s="107">
        <v>93</v>
      </c>
      <c r="B94" s="90" t="s">
        <v>420</v>
      </c>
      <c r="C94" s="173">
        <v>130677</v>
      </c>
      <c r="D94" s="80">
        <v>84</v>
      </c>
      <c r="E94" s="80">
        <v>400</v>
      </c>
      <c r="F94" s="81">
        <f>Tabela14[[#This Row],[Pot.do módulo]]*Tabela14[[#This Row],[Nº de módulos ]]/1000</f>
        <v>33.6</v>
      </c>
      <c r="G94" s="80" t="s">
        <v>160</v>
      </c>
      <c r="H94" s="80" t="s">
        <v>160</v>
      </c>
      <c r="I94" s="80">
        <v>1</v>
      </c>
      <c r="J94" s="91">
        <v>30</v>
      </c>
      <c r="K94" s="183" t="s">
        <v>971</v>
      </c>
    </row>
    <row r="95" spans="1:11" x14ac:dyDescent="0.25">
      <c r="A95" s="107">
        <v>94</v>
      </c>
      <c r="B95" s="90" t="s">
        <v>422</v>
      </c>
      <c r="C95" s="173">
        <v>130657</v>
      </c>
      <c r="D95" s="80">
        <v>24</v>
      </c>
      <c r="E95" s="80">
        <v>350</v>
      </c>
      <c r="F95" s="81">
        <f>Tabela14[[#This Row],[Pot.do módulo]]*Tabela14[[#This Row],[Nº de módulos ]]/1000</f>
        <v>8.4</v>
      </c>
      <c r="G95" s="80" t="s">
        <v>160</v>
      </c>
      <c r="H95" s="80" t="s">
        <v>160</v>
      </c>
      <c r="I95" s="80">
        <v>2</v>
      </c>
      <c r="J95" s="91" t="s">
        <v>425</v>
      </c>
      <c r="K95" s="183" t="s">
        <v>971</v>
      </c>
    </row>
    <row r="96" spans="1:11" x14ac:dyDescent="0.25">
      <c r="A96" s="107">
        <v>95</v>
      </c>
      <c r="B96" s="90" t="s">
        <v>424</v>
      </c>
      <c r="C96" s="173">
        <v>130714</v>
      </c>
      <c r="D96" s="80">
        <v>20</v>
      </c>
      <c r="E96" s="80">
        <v>350</v>
      </c>
      <c r="F96" s="81">
        <f>Tabela14[[#This Row],[Pot.do módulo]]*Tabela14[[#This Row],[Nº de módulos ]]/1000</f>
        <v>7</v>
      </c>
      <c r="G96" s="80" t="s">
        <v>160</v>
      </c>
      <c r="H96" s="80" t="s">
        <v>160</v>
      </c>
      <c r="I96" s="80">
        <v>1</v>
      </c>
      <c r="J96" s="91">
        <v>5</v>
      </c>
      <c r="K96" s="183" t="s">
        <v>971</v>
      </c>
    </row>
    <row r="97" spans="1:11" x14ac:dyDescent="0.25">
      <c r="A97" s="107">
        <v>96</v>
      </c>
      <c r="B97" s="90" t="s">
        <v>430</v>
      </c>
      <c r="C97" s="173">
        <v>130439</v>
      </c>
      <c r="D97" s="80">
        <v>14</v>
      </c>
      <c r="E97" s="80">
        <v>350</v>
      </c>
      <c r="F97" s="81">
        <f>Tabela14[[#This Row],[Pot.do módulo]]*Tabela14[[#This Row],[Nº de módulos ]]/1000</f>
        <v>4.9000000000000004</v>
      </c>
      <c r="G97" s="80" t="s">
        <v>160</v>
      </c>
      <c r="H97" s="80" t="s">
        <v>160</v>
      </c>
      <c r="I97" s="80">
        <v>1</v>
      </c>
      <c r="J97" s="91">
        <v>4</v>
      </c>
      <c r="K97" s="183" t="s">
        <v>971</v>
      </c>
    </row>
    <row r="98" spans="1:11" x14ac:dyDescent="0.25">
      <c r="A98" s="107">
        <v>97</v>
      </c>
      <c r="B98" s="90" t="s">
        <v>431</v>
      </c>
      <c r="C98" s="173">
        <v>130079</v>
      </c>
      <c r="D98" s="80">
        <v>16</v>
      </c>
      <c r="E98" s="80">
        <v>405</v>
      </c>
      <c r="F98" s="81">
        <f>Tabela14[[#This Row],[Pot.do módulo]]*Tabela14[[#This Row],[Nº de módulos ]]/1000</f>
        <v>6.48</v>
      </c>
      <c r="G98" s="80" t="s">
        <v>160</v>
      </c>
      <c r="H98" s="80" t="s">
        <v>160</v>
      </c>
      <c r="I98" s="80">
        <v>1</v>
      </c>
      <c r="J98" s="91">
        <v>5</v>
      </c>
      <c r="K98" s="183" t="s">
        <v>971</v>
      </c>
    </row>
    <row r="99" spans="1:11" x14ac:dyDescent="0.25">
      <c r="A99" s="107">
        <v>98</v>
      </c>
      <c r="B99" s="90" t="s">
        <v>437</v>
      </c>
      <c r="C99" s="173">
        <v>130729</v>
      </c>
      <c r="D99" s="80">
        <v>8</v>
      </c>
      <c r="E99" s="80">
        <v>345</v>
      </c>
      <c r="F99" s="81">
        <f>Tabela14[[#This Row],[Pot.do módulo]]*Tabela14[[#This Row],[Nº de módulos ]]/1000</f>
        <v>2.76</v>
      </c>
      <c r="G99" s="80" t="s">
        <v>160</v>
      </c>
      <c r="H99" s="80" t="s">
        <v>160</v>
      </c>
      <c r="I99" s="80">
        <v>1</v>
      </c>
      <c r="J99" s="91">
        <v>2.5</v>
      </c>
      <c r="K99" s="183" t="s">
        <v>971</v>
      </c>
    </row>
    <row r="100" spans="1:11" x14ac:dyDescent="0.25">
      <c r="A100" s="107">
        <v>99</v>
      </c>
      <c r="B100" s="90" t="s">
        <v>439</v>
      </c>
      <c r="C100" s="101">
        <v>130763</v>
      </c>
      <c r="D100" s="62">
        <v>110</v>
      </c>
      <c r="E100" s="62">
        <v>405</v>
      </c>
      <c r="F100" s="64">
        <f>Tabela14[[#This Row],[Pot.do módulo]]*Tabela14[[#This Row],[Nº de módulos ]]/1000</f>
        <v>44.55</v>
      </c>
      <c r="G100" s="62" t="s">
        <v>160</v>
      </c>
      <c r="H100" s="62" t="s">
        <v>160</v>
      </c>
      <c r="I100" s="62">
        <v>1</v>
      </c>
      <c r="J100" s="93">
        <v>40</v>
      </c>
      <c r="K100" s="183" t="s">
        <v>971</v>
      </c>
    </row>
    <row r="101" spans="1:11" x14ac:dyDescent="0.25">
      <c r="A101" s="107">
        <v>100</v>
      </c>
      <c r="B101" s="90" t="s">
        <v>587</v>
      </c>
      <c r="C101" s="101">
        <v>130760</v>
      </c>
      <c r="D101" s="62">
        <v>8</v>
      </c>
      <c r="E101" s="62">
        <v>345</v>
      </c>
      <c r="F101" s="64">
        <f>Tabela14[[#This Row],[Pot.do módulo]]*Tabela14[[#This Row],[Nº de módulos ]]/1000</f>
        <v>2.76</v>
      </c>
      <c r="G101" s="62" t="s">
        <v>160</v>
      </c>
      <c r="H101" s="62" t="s">
        <v>160</v>
      </c>
      <c r="I101" s="62">
        <v>1</v>
      </c>
      <c r="J101" s="93">
        <v>3</v>
      </c>
      <c r="K101" s="183" t="s">
        <v>971</v>
      </c>
    </row>
    <row r="102" spans="1:11" x14ac:dyDescent="0.25">
      <c r="A102" s="107">
        <v>101</v>
      </c>
      <c r="B102" s="90" t="s">
        <v>588</v>
      </c>
      <c r="C102" s="101">
        <v>130754</v>
      </c>
      <c r="D102" s="62">
        <v>8</v>
      </c>
      <c r="E102" s="62">
        <v>345</v>
      </c>
      <c r="F102" s="64">
        <f>Tabela14[[#This Row],[Pot.do módulo]]*Tabela14[[#This Row],[Nº de módulos ]]/1000</f>
        <v>2.76</v>
      </c>
      <c r="G102" s="62" t="s">
        <v>160</v>
      </c>
      <c r="H102" s="62" t="s">
        <v>160</v>
      </c>
      <c r="I102" s="62">
        <v>1</v>
      </c>
      <c r="J102" s="93">
        <v>3</v>
      </c>
      <c r="K102" s="183" t="s">
        <v>971</v>
      </c>
    </row>
    <row r="103" spans="1:11" x14ac:dyDescent="0.25">
      <c r="A103" s="107">
        <v>102</v>
      </c>
      <c r="B103" s="90" t="s">
        <v>589</v>
      </c>
      <c r="C103" s="101">
        <v>130244</v>
      </c>
      <c r="D103" s="62">
        <v>10</v>
      </c>
      <c r="E103" s="62">
        <v>345</v>
      </c>
      <c r="F103" s="64">
        <f>Tabela14[[#This Row],[Pot.do módulo]]*Tabela14[[#This Row],[Nº de módulos ]]/1000</f>
        <v>3.45</v>
      </c>
      <c r="G103" s="62" t="s">
        <v>160</v>
      </c>
      <c r="H103" s="62" t="s">
        <v>160</v>
      </c>
      <c r="I103" s="62">
        <v>1</v>
      </c>
      <c r="J103" s="93">
        <v>3</v>
      </c>
      <c r="K103" s="183" t="s">
        <v>971</v>
      </c>
    </row>
    <row r="104" spans="1:11" x14ac:dyDescent="0.25">
      <c r="A104" s="107">
        <v>103</v>
      </c>
      <c r="B104" s="90" t="s">
        <v>590</v>
      </c>
      <c r="C104" s="101">
        <v>130778</v>
      </c>
      <c r="D104" s="62">
        <v>28</v>
      </c>
      <c r="E104" s="62">
        <v>345</v>
      </c>
      <c r="F104" s="64">
        <f>Tabela14[[#This Row],[Pot.do módulo]]*Tabela14[[#This Row],[Nº de módulos ]]/1000</f>
        <v>9.66</v>
      </c>
      <c r="G104" s="62" t="s">
        <v>160</v>
      </c>
      <c r="H104" s="62" t="s">
        <v>160</v>
      </c>
      <c r="I104" s="62">
        <v>1</v>
      </c>
      <c r="J104" s="93">
        <v>12</v>
      </c>
      <c r="K104" s="183" t="s">
        <v>971</v>
      </c>
    </row>
    <row r="105" spans="1:11" x14ac:dyDescent="0.25">
      <c r="A105" s="107">
        <v>104</v>
      </c>
      <c r="B105" s="90" t="s">
        <v>591</v>
      </c>
      <c r="C105" s="101">
        <v>130483</v>
      </c>
      <c r="D105" s="62">
        <v>10</v>
      </c>
      <c r="E105" s="62">
        <v>405</v>
      </c>
      <c r="F105" s="64">
        <f>Tabela14[[#This Row],[Pot.do módulo]]*Tabela14[[#This Row],[Nº de módulos ]]/1000</f>
        <v>4.05</v>
      </c>
      <c r="G105" s="62" t="s">
        <v>160</v>
      </c>
      <c r="H105" s="62" t="s">
        <v>160</v>
      </c>
      <c r="I105" s="62">
        <v>1</v>
      </c>
      <c r="J105" s="93">
        <v>3</v>
      </c>
      <c r="K105" s="183" t="s">
        <v>971</v>
      </c>
    </row>
    <row r="106" spans="1:11" x14ac:dyDescent="0.25">
      <c r="A106" s="107">
        <v>105</v>
      </c>
      <c r="B106" s="90" t="s">
        <v>689</v>
      </c>
      <c r="C106" s="101">
        <v>130644</v>
      </c>
      <c r="D106" s="62">
        <v>12</v>
      </c>
      <c r="E106" s="62">
        <v>345</v>
      </c>
      <c r="F106" s="64">
        <f>Tabela14[[#This Row],[Pot.do módulo]]*Tabela14[[#This Row],[Nº de módulos ]]/1000</f>
        <v>4.1399999999999997</v>
      </c>
      <c r="G106" s="62" t="s">
        <v>160</v>
      </c>
      <c r="H106" s="62" t="s">
        <v>160</v>
      </c>
      <c r="I106" s="62">
        <v>1</v>
      </c>
      <c r="J106" s="93">
        <v>3</v>
      </c>
      <c r="K106" s="183" t="s">
        <v>971</v>
      </c>
    </row>
    <row r="107" spans="1:11" x14ac:dyDescent="0.25">
      <c r="A107" s="107">
        <v>106</v>
      </c>
      <c r="B107" s="90" t="s">
        <v>690</v>
      </c>
      <c r="C107" s="101">
        <v>130643</v>
      </c>
      <c r="D107" s="62">
        <v>12</v>
      </c>
      <c r="E107" s="62">
        <v>345</v>
      </c>
      <c r="F107" s="64">
        <f>Tabela14[[#This Row],[Pot.do módulo]]*Tabela14[[#This Row],[Nº de módulos ]]/1000</f>
        <v>4.1399999999999997</v>
      </c>
      <c r="G107" s="62" t="s">
        <v>160</v>
      </c>
      <c r="H107" s="62" t="s">
        <v>160</v>
      </c>
      <c r="I107" s="62">
        <v>1</v>
      </c>
      <c r="J107" s="93">
        <v>4</v>
      </c>
      <c r="K107" s="183" t="s">
        <v>971</v>
      </c>
    </row>
    <row r="108" spans="1:11" x14ac:dyDescent="0.25">
      <c r="A108" s="107">
        <v>107</v>
      </c>
      <c r="B108" s="90" t="s">
        <v>691</v>
      </c>
      <c r="C108" s="101">
        <v>130785</v>
      </c>
      <c r="D108" s="62">
        <v>12</v>
      </c>
      <c r="E108" s="62">
        <v>405</v>
      </c>
      <c r="F108" s="64">
        <f>Tabela14[[#This Row],[Pot.do módulo]]*Tabela14[[#This Row],[Nº de módulos ]]/1000</f>
        <v>4.8600000000000003</v>
      </c>
      <c r="G108" s="62" t="s">
        <v>160</v>
      </c>
      <c r="H108" s="62" t="s">
        <v>160</v>
      </c>
      <c r="I108" s="62">
        <v>1</v>
      </c>
      <c r="J108" s="93">
        <v>5</v>
      </c>
      <c r="K108" s="183" t="s">
        <v>971</v>
      </c>
    </row>
    <row r="109" spans="1:11" x14ac:dyDescent="0.25">
      <c r="A109" s="107">
        <v>108</v>
      </c>
      <c r="B109" s="90" t="s">
        <v>692</v>
      </c>
      <c r="C109" s="173">
        <v>130790</v>
      </c>
      <c r="D109" s="80">
        <v>12</v>
      </c>
      <c r="E109" s="80">
        <v>345</v>
      </c>
      <c r="F109" s="81">
        <f>Tabela14[[#This Row],[Pot.do módulo]]*Tabela14[[#This Row],[Nº de módulos ]]/1000</f>
        <v>4.1399999999999997</v>
      </c>
      <c r="G109" s="62" t="s">
        <v>160</v>
      </c>
      <c r="H109" s="62" t="s">
        <v>160</v>
      </c>
      <c r="I109" s="80">
        <v>1</v>
      </c>
      <c r="J109" s="91">
        <v>4</v>
      </c>
      <c r="K109" s="183" t="s">
        <v>971</v>
      </c>
    </row>
    <row r="110" spans="1:11" x14ac:dyDescent="0.25">
      <c r="A110" s="107">
        <v>109</v>
      </c>
      <c r="B110" s="90" t="s">
        <v>693</v>
      </c>
      <c r="C110" s="173">
        <v>130792</v>
      </c>
      <c r="D110" s="80">
        <v>12</v>
      </c>
      <c r="E110" s="80">
        <v>405</v>
      </c>
      <c r="F110" s="81">
        <f>Tabela14[[#This Row],[Pot.do módulo]]*Tabela14[[#This Row],[Nº de módulos ]]/1000</f>
        <v>4.8600000000000003</v>
      </c>
      <c r="G110" s="80" t="s">
        <v>160</v>
      </c>
      <c r="H110" s="62" t="s">
        <v>160</v>
      </c>
      <c r="I110" s="80">
        <v>1</v>
      </c>
      <c r="J110" s="91">
        <v>4</v>
      </c>
      <c r="K110" s="80"/>
    </row>
    <row r="111" spans="1:11" x14ac:dyDescent="0.25">
      <c r="A111" s="107">
        <v>110</v>
      </c>
      <c r="B111" s="90" t="s">
        <v>695</v>
      </c>
      <c r="C111" s="101">
        <v>130459</v>
      </c>
      <c r="D111" s="62">
        <v>8</v>
      </c>
      <c r="E111" s="62">
        <v>405</v>
      </c>
      <c r="F111" s="64">
        <f>Tabela14[[#This Row],[Pot.do módulo]]*Tabela14[[#This Row],[Nº de módulos ]]/1000</f>
        <v>3.24</v>
      </c>
      <c r="G111" s="80" t="s">
        <v>160</v>
      </c>
      <c r="H111" s="62" t="s">
        <v>160</v>
      </c>
      <c r="I111" s="62">
        <v>1</v>
      </c>
      <c r="J111" s="93">
        <v>3</v>
      </c>
      <c r="K111" s="80"/>
    </row>
    <row r="112" spans="1:11" x14ac:dyDescent="0.25">
      <c r="A112" s="107">
        <v>111</v>
      </c>
      <c r="B112" s="90" t="s">
        <v>696</v>
      </c>
      <c r="C112" s="101">
        <v>130791</v>
      </c>
      <c r="D112" s="62">
        <v>50</v>
      </c>
      <c r="E112" s="62">
        <v>405</v>
      </c>
      <c r="F112" s="64">
        <f>Tabela14[[#This Row],[Pot.do módulo]]*Tabela14[[#This Row],[Nº de módulos ]]/1000</f>
        <v>20.25</v>
      </c>
      <c r="G112" s="80" t="s">
        <v>161</v>
      </c>
      <c r="H112" s="62" t="s">
        <v>160</v>
      </c>
      <c r="I112" s="62">
        <v>1</v>
      </c>
      <c r="J112" s="93">
        <v>15</v>
      </c>
      <c r="K112" s="80"/>
    </row>
    <row r="113" spans="1:11" x14ac:dyDescent="0.25">
      <c r="A113" s="107">
        <v>112</v>
      </c>
      <c r="B113" s="90" t="s">
        <v>700</v>
      </c>
      <c r="C113" s="173">
        <v>130807</v>
      </c>
      <c r="D113" s="80">
        <v>16</v>
      </c>
      <c r="E113" s="80">
        <v>405</v>
      </c>
      <c r="F113" s="81">
        <f>Tabela14[[#This Row],[Pot.do módulo]]*Tabela14[[#This Row],[Nº de módulos ]]/1000</f>
        <v>6.48</v>
      </c>
      <c r="G113" s="80" t="s">
        <v>160</v>
      </c>
      <c r="H113" s="62" t="s">
        <v>160</v>
      </c>
      <c r="I113" s="80">
        <v>1</v>
      </c>
      <c r="J113" s="91">
        <v>5</v>
      </c>
      <c r="K113" s="80"/>
    </row>
    <row r="114" spans="1:11" x14ac:dyDescent="0.25">
      <c r="A114" s="107">
        <v>113</v>
      </c>
      <c r="B114" s="90" t="s">
        <v>701</v>
      </c>
      <c r="C114" s="173">
        <v>130799</v>
      </c>
      <c r="D114" s="80">
        <v>16</v>
      </c>
      <c r="E114" s="80">
        <v>345</v>
      </c>
      <c r="F114" s="81">
        <f>Tabela14[[#This Row],[Pot.do módulo]]*Tabela14[[#This Row],[Nº de módulos ]]/1000</f>
        <v>5.52</v>
      </c>
      <c r="G114" s="80" t="s">
        <v>160</v>
      </c>
      <c r="H114" s="62" t="s">
        <v>160</v>
      </c>
      <c r="I114" s="80">
        <v>1</v>
      </c>
      <c r="J114" s="91">
        <v>4</v>
      </c>
      <c r="K114" s="80"/>
    </row>
    <row r="115" spans="1:11" x14ac:dyDescent="0.25">
      <c r="A115" s="107">
        <v>114</v>
      </c>
      <c r="B115" s="90" t="s">
        <v>702</v>
      </c>
      <c r="C115" s="101">
        <v>130812</v>
      </c>
      <c r="D115" s="62">
        <v>28</v>
      </c>
      <c r="E115" s="62">
        <v>405</v>
      </c>
      <c r="F115" s="64">
        <f>Tabela14[[#This Row],[Pot.do módulo]]*Tabela14[[#This Row],[Nº de módulos ]]/1000</f>
        <v>11.34</v>
      </c>
      <c r="G115" s="80" t="s">
        <v>160</v>
      </c>
      <c r="H115" s="62" t="s">
        <v>160</v>
      </c>
      <c r="I115" s="62">
        <v>1</v>
      </c>
      <c r="J115" s="93">
        <v>8.5</v>
      </c>
      <c r="K115" s="80"/>
    </row>
    <row r="116" spans="1:11" x14ac:dyDescent="0.25">
      <c r="A116" s="107">
        <v>115</v>
      </c>
      <c r="B116" s="90" t="s">
        <v>705</v>
      </c>
      <c r="C116" s="173">
        <v>130229</v>
      </c>
      <c r="D116" s="80">
        <v>42</v>
      </c>
      <c r="E116" s="80">
        <v>345</v>
      </c>
      <c r="F116" s="81">
        <f>Tabela14[[#This Row],[Pot.do módulo]]*Tabela14[[#This Row],[Nº de módulos ]]/1000</f>
        <v>14.49</v>
      </c>
      <c r="G116" s="80" t="s">
        <v>160</v>
      </c>
      <c r="H116" s="62" t="s">
        <v>160</v>
      </c>
      <c r="I116" s="80">
        <v>1</v>
      </c>
      <c r="J116" s="91">
        <v>15</v>
      </c>
      <c r="K116" s="80"/>
    </row>
    <row r="117" spans="1:11" x14ac:dyDescent="0.25">
      <c r="A117" s="107">
        <v>116</v>
      </c>
      <c r="B117" s="90" t="s">
        <v>706</v>
      </c>
      <c r="C117" s="173">
        <v>130822</v>
      </c>
      <c r="D117" s="80">
        <v>48</v>
      </c>
      <c r="E117" s="80">
        <v>405</v>
      </c>
      <c r="F117" s="81">
        <f>Tabela14[[#This Row],[Pot.do módulo]]*Tabela14[[#This Row],[Nº de módulos ]]/1000</f>
        <v>19.440000000000001</v>
      </c>
      <c r="G117" s="80" t="s">
        <v>160</v>
      </c>
      <c r="H117" s="62" t="s">
        <v>160</v>
      </c>
      <c r="I117" s="80">
        <v>1</v>
      </c>
      <c r="J117" s="91">
        <v>20</v>
      </c>
      <c r="K117" s="80"/>
    </row>
    <row r="118" spans="1:11" x14ac:dyDescent="0.25">
      <c r="A118" s="107">
        <v>117</v>
      </c>
      <c r="B118" s="90" t="s">
        <v>703</v>
      </c>
      <c r="C118" s="173">
        <v>130817</v>
      </c>
      <c r="D118" s="80">
        <v>24</v>
      </c>
      <c r="E118" s="80">
        <v>405</v>
      </c>
      <c r="F118" s="81">
        <f>Tabela14[[#This Row],[Pot.do módulo]]*Tabela14[[#This Row],[Nº de módulos ]]/1000</f>
        <v>9.7200000000000006</v>
      </c>
      <c r="G118" s="80" t="s">
        <v>160</v>
      </c>
      <c r="H118" s="62" t="s">
        <v>160</v>
      </c>
      <c r="I118" s="80">
        <v>1</v>
      </c>
      <c r="J118" s="91">
        <v>12</v>
      </c>
      <c r="K118" s="80"/>
    </row>
    <row r="119" spans="1:11" x14ac:dyDescent="0.25">
      <c r="A119" s="107">
        <v>118</v>
      </c>
      <c r="B119" s="90" t="s">
        <v>704</v>
      </c>
      <c r="C119" s="101">
        <v>130171</v>
      </c>
      <c r="D119" s="62">
        <v>26</v>
      </c>
      <c r="E119" s="62">
        <v>405</v>
      </c>
      <c r="F119" s="64">
        <f>Tabela14[[#This Row],[Pot.do módulo]]*Tabela14[[#This Row],[Nº de módulos ]]/1000</f>
        <v>10.53</v>
      </c>
      <c r="G119" s="80" t="s">
        <v>160</v>
      </c>
      <c r="H119" s="62" t="s">
        <v>160</v>
      </c>
      <c r="I119" s="62">
        <v>1</v>
      </c>
      <c r="J119" s="93">
        <v>12</v>
      </c>
      <c r="K119" s="80"/>
    </row>
    <row r="120" spans="1:11" x14ac:dyDescent="0.25">
      <c r="A120" s="107">
        <v>119</v>
      </c>
      <c r="B120" s="90" t="s">
        <v>709</v>
      </c>
      <c r="C120" s="101">
        <v>130808</v>
      </c>
      <c r="D120" s="62">
        <v>24</v>
      </c>
      <c r="E120" s="62">
        <v>405</v>
      </c>
      <c r="F120" s="64">
        <f>Tabela14[[#This Row],[Pot.do módulo]]*Tabela14[[#This Row],[Nº de módulos ]]/1000</f>
        <v>9.7200000000000006</v>
      </c>
      <c r="G120" s="80" t="s">
        <v>160</v>
      </c>
      <c r="H120" s="62" t="s">
        <v>160</v>
      </c>
      <c r="I120" s="62">
        <v>1</v>
      </c>
      <c r="J120" s="93">
        <v>8.5</v>
      </c>
      <c r="K120" s="80"/>
    </row>
    <row r="121" spans="1:11" x14ac:dyDescent="0.25">
      <c r="A121" s="107">
        <v>120</v>
      </c>
      <c r="B121" s="90" t="s">
        <v>710</v>
      </c>
      <c r="C121" s="173">
        <v>130819</v>
      </c>
      <c r="D121" s="80">
        <v>24</v>
      </c>
      <c r="E121" s="80">
        <v>405</v>
      </c>
      <c r="F121" s="81">
        <f>Tabela14[[#This Row],[Pot.do módulo]]*Tabela14[[#This Row],[Nº de módulos ]]/1000</f>
        <v>9.7200000000000006</v>
      </c>
      <c r="G121" s="80" t="s">
        <v>161</v>
      </c>
      <c r="H121" s="62" t="s">
        <v>160</v>
      </c>
      <c r="I121" s="80">
        <v>1</v>
      </c>
      <c r="J121" s="91">
        <v>12</v>
      </c>
      <c r="K121" s="80"/>
    </row>
    <row r="122" spans="1:11" x14ac:dyDescent="0.25">
      <c r="A122" s="107">
        <v>121</v>
      </c>
      <c r="B122" s="90" t="s">
        <v>711</v>
      </c>
      <c r="C122" s="173">
        <v>130831</v>
      </c>
      <c r="D122" s="80">
        <v>12</v>
      </c>
      <c r="E122" s="80">
        <v>405</v>
      </c>
      <c r="F122" s="81">
        <f>Tabela14[[#This Row],[Pot.do módulo]]*Tabela14[[#This Row],[Nº de módulos ]]/1000</f>
        <v>4.8600000000000003</v>
      </c>
      <c r="G122" s="80" t="s">
        <v>161</v>
      </c>
      <c r="H122" s="62" t="s">
        <v>160</v>
      </c>
      <c r="I122" s="80">
        <v>1</v>
      </c>
      <c r="J122" s="91">
        <v>5</v>
      </c>
      <c r="K122" s="80"/>
    </row>
    <row r="123" spans="1:11" x14ac:dyDescent="0.25">
      <c r="A123" s="107">
        <v>122</v>
      </c>
      <c r="B123" s="90" t="s">
        <v>792</v>
      </c>
      <c r="C123" s="173">
        <v>130418</v>
      </c>
      <c r="D123" s="80">
        <v>12</v>
      </c>
      <c r="E123" s="80">
        <v>405</v>
      </c>
      <c r="F123" s="81">
        <f>Tabela14[[#This Row],[Pot.do módulo]]*Tabela14[[#This Row],[Nº de módulos ]]/1000</f>
        <v>4.8600000000000003</v>
      </c>
      <c r="G123" s="80" t="s">
        <v>161</v>
      </c>
      <c r="H123" s="62" t="s">
        <v>160</v>
      </c>
      <c r="I123" s="80">
        <v>1</v>
      </c>
      <c r="J123" s="91">
        <v>4</v>
      </c>
      <c r="K123" s="80"/>
    </row>
    <row r="124" spans="1:11" x14ac:dyDescent="0.25">
      <c r="A124" s="107">
        <v>123</v>
      </c>
      <c r="B124" s="90" t="s">
        <v>793</v>
      </c>
      <c r="C124" s="101">
        <v>130834</v>
      </c>
      <c r="D124" s="62">
        <v>16</v>
      </c>
      <c r="E124" s="62">
        <v>405</v>
      </c>
      <c r="F124" s="64">
        <f>Tabela14[[#This Row],[Pot.do módulo]]*Tabela14[[#This Row],[Nº de módulos ]]/1000</f>
        <v>6.48</v>
      </c>
      <c r="G124" s="80" t="s">
        <v>161</v>
      </c>
      <c r="H124" s="62" t="s">
        <v>160</v>
      </c>
      <c r="I124" s="62">
        <v>1</v>
      </c>
      <c r="J124" s="93">
        <v>5</v>
      </c>
      <c r="K124" s="62">
        <v>16</v>
      </c>
    </row>
    <row r="125" spans="1:11" x14ac:dyDescent="0.25">
      <c r="A125" s="107">
        <v>124</v>
      </c>
      <c r="B125" s="90" t="s">
        <v>972</v>
      </c>
      <c r="C125" s="185">
        <v>130857</v>
      </c>
      <c r="D125" s="62">
        <v>10</v>
      </c>
      <c r="E125" s="62">
        <v>405</v>
      </c>
      <c r="F125" s="64">
        <f>Tabela14[[#This Row],[Pot.do módulo]]*Tabela14[[#This Row],[Nº de módulos ]]/1000</f>
        <v>4.05</v>
      </c>
      <c r="G125" s="80" t="s">
        <v>161</v>
      </c>
      <c r="H125" s="62" t="s">
        <v>160</v>
      </c>
      <c r="I125" s="62">
        <v>1</v>
      </c>
      <c r="J125" s="93">
        <v>3</v>
      </c>
      <c r="K125" s="62"/>
    </row>
    <row r="126" spans="1:11" x14ac:dyDescent="0.25">
      <c r="A126" s="107">
        <v>125</v>
      </c>
      <c r="B126" s="90" t="s">
        <v>973</v>
      </c>
      <c r="C126" s="185">
        <v>130738</v>
      </c>
      <c r="D126" s="62">
        <v>48</v>
      </c>
      <c r="E126" s="62">
        <v>400</v>
      </c>
      <c r="F126" s="64">
        <f>Tabela14[[#This Row],[Pot.do módulo]]*Tabela14[[#This Row],[Nº de módulos ]]/1000</f>
        <v>19.2</v>
      </c>
      <c r="G126" s="80" t="s">
        <v>161</v>
      </c>
      <c r="H126" s="62" t="s">
        <v>160</v>
      </c>
      <c r="I126" s="62">
        <v>1</v>
      </c>
      <c r="J126" s="93">
        <v>15</v>
      </c>
      <c r="K126" s="62"/>
    </row>
    <row r="127" spans="1:11" x14ac:dyDescent="0.25">
      <c r="A127" s="107">
        <v>126</v>
      </c>
      <c r="B127" s="90" t="s">
        <v>974</v>
      </c>
      <c r="C127" s="185">
        <v>130851</v>
      </c>
      <c r="D127" s="62">
        <v>30</v>
      </c>
      <c r="E127" s="62">
        <v>400</v>
      </c>
      <c r="F127" s="64">
        <f>Tabela14[[#This Row],[Pot.do módulo]]*Tabela14[[#This Row],[Nº de módulos ]]/1000</f>
        <v>12</v>
      </c>
      <c r="G127" s="80" t="s">
        <v>161</v>
      </c>
      <c r="H127" s="62" t="s">
        <v>160</v>
      </c>
      <c r="I127" s="62">
        <v>1</v>
      </c>
      <c r="J127" s="93">
        <v>12</v>
      </c>
      <c r="K127" s="62"/>
    </row>
    <row r="128" spans="1:11" x14ac:dyDescent="0.25">
      <c r="A128" s="107">
        <v>127</v>
      </c>
      <c r="B128" s="90" t="s">
        <v>975</v>
      </c>
      <c r="C128" s="185">
        <v>130864</v>
      </c>
      <c r="D128" s="62">
        <v>30</v>
      </c>
      <c r="E128" s="62">
        <v>400</v>
      </c>
      <c r="F128" s="64">
        <f>Tabela14[[#This Row],[Pot.do módulo]]*Tabela14[[#This Row],[Nº de módulos ]]/1000</f>
        <v>12</v>
      </c>
      <c r="G128" s="80" t="s">
        <v>161</v>
      </c>
      <c r="H128" s="62" t="s">
        <v>160</v>
      </c>
      <c r="I128" s="62">
        <v>1</v>
      </c>
      <c r="J128" s="93">
        <v>12</v>
      </c>
      <c r="K128" s="62"/>
    </row>
    <row r="129" spans="1:11" x14ac:dyDescent="0.25">
      <c r="A129" s="108">
        <v>128</v>
      </c>
      <c r="B129" s="90" t="s">
        <v>1271</v>
      </c>
      <c r="C129" s="185">
        <v>130867</v>
      </c>
      <c r="D129" s="62">
        <v>22</v>
      </c>
      <c r="E129" s="62">
        <v>405</v>
      </c>
      <c r="F129" s="64">
        <f>Tabela14[[#This Row],[Pot.do módulo]]*Tabela14[[#This Row],[Nº de módulos ]]/1000</f>
        <v>8.91</v>
      </c>
      <c r="G129" s="80" t="s">
        <v>161</v>
      </c>
      <c r="H129" s="62" t="s">
        <v>160</v>
      </c>
      <c r="I129" s="62">
        <v>1</v>
      </c>
      <c r="J129" s="93">
        <v>8.5</v>
      </c>
      <c r="K129" s="62"/>
    </row>
    <row r="130" spans="1:11" x14ac:dyDescent="0.25">
      <c r="A130" s="107">
        <v>129</v>
      </c>
      <c r="B130" s="90" t="s">
        <v>1272</v>
      </c>
      <c r="C130" s="186">
        <v>130683</v>
      </c>
      <c r="D130" s="80">
        <v>16</v>
      </c>
      <c r="E130" s="80">
        <v>405</v>
      </c>
      <c r="F130" s="81">
        <f>Tabela14[[#This Row],[Pot.do módulo]]*Tabela14[[#This Row],[Nº de módulos ]]/1000</f>
        <v>6.48</v>
      </c>
      <c r="G130" s="80" t="s">
        <v>161</v>
      </c>
      <c r="H130" s="80" t="s">
        <v>160</v>
      </c>
      <c r="I130" s="80">
        <v>1</v>
      </c>
      <c r="J130" s="91">
        <v>12</v>
      </c>
      <c r="K130" s="8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7F9F-BF3B-424C-8722-CD8E446FA7F7}">
  <dimension ref="A1:B125"/>
  <sheetViews>
    <sheetView workbookViewId="0">
      <selection activeCell="B9" sqref="B9"/>
    </sheetView>
  </sheetViews>
  <sheetFormatPr defaultRowHeight="15" x14ac:dyDescent="0.25"/>
  <cols>
    <col min="1" max="1" width="50" bestFit="1" customWidth="1"/>
    <col min="2" max="2" width="22.85546875" bestFit="1" customWidth="1"/>
  </cols>
  <sheetData>
    <row r="1" spans="1:2" x14ac:dyDescent="0.25">
      <c r="A1" s="175" t="s">
        <v>8</v>
      </c>
      <c r="B1" s="180" t="s">
        <v>966</v>
      </c>
    </row>
    <row r="2" spans="1:2" x14ac:dyDescent="0.25">
      <c r="A2" s="176" t="s">
        <v>86</v>
      </c>
      <c r="B2" s="181" t="s">
        <v>797</v>
      </c>
    </row>
    <row r="3" spans="1:2" x14ac:dyDescent="0.25">
      <c r="A3" s="176" t="s">
        <v>87</v>
      </c>
      <c r="B3" s="182" t="s">
        <v>798</v>
      </c>
    </row>
    <row r="4" spans="1:2" x14ac:dyDescent="0.25">
      <c r="A4" s="176" t="s">
        <v>88</v>
      </c>
      <c r="B4" s="181" t="s">
        <v>799</v>
      </c>
    </row>
    <row r="5" spans="1:2" x14ac:dyDescent="0.25">
      <c r="A5" s="176" t="s">
        <v>89</v>
      </c>
      <c r="B5" s="182" t="s">
        <v>800</v>
      </c>
    </row>
    <row r="6" spans="1:2" x14ac:dyDescent="0.25">
      <c r="A6" s="176" t="s">
        <v>128</v>
      </c>
      <c r="B6" s="181" t="s">
        <v>801</v>
      </c>
    </row>
    <row r="7" spans="1:2" x14ac:dyDescent="0.25">
      <c r="A7" s="176" t="s">
        <v>103</v>
      </c>
      <c r="B7" s="182" t="s">
        <v>802</v>
      </c>
    </row>
    <row r="8" spans="1:2" x14ac:dyDescent="0.25">
      <c r="A8" s="176" t="s">
        <v>90</v>
      </c>
      <c r="B8" s="181" t="s">
        <v>803</v>
      </c>
    </row>
    <row r="9" spans="1:2" x14ac:dyDescent="0.25">
      <c r="A9" s="176" t="s">
        <v>91</v>
      </c>
      <c r="B9" s="182" t="s">
        <v>804</v>
      </c>
    </row>
    <row r="10" spans="1:2" x14ac:dyDescent="0.25">
      <c r="A10" s="176" t="s">
        <v>133</v>
      </c>
      <c r="B10" s="181" t="s">
        <v>805</v>
      </c>
    </row>
    <row r="11" spans="1:2" x14ac:dyDescent="0.25">
      <c r="A11" s="176" t="s">
        <v>100</v>
      </c>
      <c r="B11" s="182" t="s">
        <v>806</v>
      </c>
    </row>
    <row r="12" spans="1:2" x14ac:dyDescent="0.25">
      <c r="A12" s="176" t="s">
        <v>240</v>
      </c>
      <c r="B12" s="181" t="s">
        <v>807</v>
      </c>
    </row>
    <row r="13" spans="1:2" x14ac:dyDescent="0.25">
      <c r="A13" s="176" t="s">
        <v>431</v>
      </c>
      <c r="B13" s="182" t="s">
        <v>808</v>
      </c>
    </row>
    <row r="14" spans="1:2" x14ac:dyDescent="0.25">
      <c r="A14" s="176" t="s">
        <v>93</v>
      </c>
      <c r="B14" s="181" t="s">
        <v>809</v>
      </c>
    </row>
    <row r="15" spans="1:2" x14ac:dyDescent="0.25">
      <c r="A15" s="176" t="s">
        <v>144</v>
      </c>
      <c r="B15" s="182" t="s">
        <v>810</v>
      </c>
    </row>
    <row r="16" spans="1:2" x14ac:dyDescent="0.25">
      <c r="A16" s="176" t="s">
        <v>98</v>
      </c>
      <c r="B16" s="181" t="s">
        <v>811</v>
      </c>
    </row>
    <row r="17" spans="1:2" x14ac:dyDescent="0.25">
      <c r="A17" s="177" t="s">
        <v>813</v>
      </c>
      <c r="B17" s="182" t="s">
        <v>812</v>
      </c>
    </row>
    <row r="18" spans="1:2" x14ac:dyDescent="0.25">
      <c r="A18" s="176" t="s">
        <v>108</v>
      </c>
      <c r="B18" s="181" t="s">
        <v>814</v>
      </c>
    </row>
    <row r="19" spans="1:2" x14ac:dyDescent="0.25">
      <c r="A19" s="176" t="s">
        <v>94</v>
      </c>
      <c r="B19" s="182" t="s">
        <v>815</v>
      </c>
    </row>
    <row r="20" spans="1:2" x14ac:dyDescent="0.25">
      <c r="A20" s="176" t="s">
        <v>92</v>
      </c>
      <c r="B20" s="181" t="s">
        <v>816</v>
      </c>
    </row>
    <row r="21" spans="1:2" x14ac:dyDescent="0.25">
      <c r="A21" s="176" t="s">
        <v>95</v>
      </c>
      <c r="B21" s="182" t="s">
        <v>817</v>
      </c>
    </row>
    <row r="22" spans="1:2" x14ac:dyDescent="0.25">
      <c r="A22" s="176" t="s">
        <v>113</v>
      </c>
      <c r="B22" s="181" t="s">
        <v>818</v>
      </c>
    </row>
    <row r="23" spans="1:2" x14ac:dyDescent="0.25">
      <c r="A23" s="176" t="s">
        <v>1</v>
      </c>
      <c r="B23" s="182" t="s">
        <v>819</v>
      </c>
    </row>
    <row r="24" spans="1:2" x14ac:dyDescent="0.25">
      <c r="A24" s="178" t="s">
        <v>122</v>
      </c>
      <c r="B24" s="181" t="s">
        <v>820</v>
      </c>
    </row>
    <row r="25" spans="1:2" x14ac:dyDescent="0.25">
      <c r="A25" s="178" t="s">
        <v>111</v>
      </c>
      <c r="B25" s="182" t="s">
        <v>821</v>
      </c>
    </row>
    <row r="26" spans="1:2" x14ac:dyDescent="0.25">
      <c r="A26" s="178" t="s">
        <v>110</v>
      </c>
      <c r="B26" s="181" t="s">
        <v>822</v>
      </c>
    </row>
    <row r="27" spans="1:2" x14ac:dyDescent="0.25">
      <c r="A27" s="178" t="s">
        <v>96</v>
      </c>
      <c r="B27" s="182" t="s">
        <v>823</v>
      </c>
    </row>
    <row r="28" spans="1:2" x14ac:dyDescent="0.25">
      <c r="A28" s="178" t="s">
        <v>97</v>
      </c>
      <c r="B28" s="181" t="s">
        <v>824</v>
      </c>
    </row>
    <row r="29" spans="1:2" x14ac:dyDescent="0.25">
      <c r="A29" s="178" t="s">
        <v>112</v>
      </c>
      <c r="B29" s="182" t="s">
        <v>825</v>
      </c>
    </row>
    <row r="30" spans="1:2" x14ac:dyDescent="0.25">
      <c r="A30" s="178" t="s">
        <v>126</v>
      </c>
      <c r="B30" s="181" t="s">
        <v>826</v>
      </c>
    </row>
    <row r="31" spans="1:2" x14ac:dyDescent="0.25">
      <c r="A31" s="178" t="s">
        <v>105</v>
      </c>
      <c r="B31" s="182" t="s">
        <v>827</v>
      </c>
    </row>
    <row r="32" spans="1:2" x14ac:dyDescent="0.25">
      <c r="A32" s="178" t="s">
        <v>101</v>
      </c>
      <c r="B32" s="181" t="s">
        <v>828</v>
      </c>
    </row>
    <row r="33" spans="1:2" x14ac:dyDescent="0.25">
      <c r="A33" s="178" t="s">
        <v>109</v>
      </c>
      <c r="B33" s="182" t="s">
        <v>829</v>
      </c>
    </row>
    <row r="34" spans="1:2" x14ac:dyDescent="0.25">
      <c r="A34" s="178" t="s">
        <v>99</v>
      </c>
      <c r="B34" s="181" t="s">
        <v>830</v>
      </c>
    </row>
    <row r="35" spans="1:2" x14ac:dyDescent="0.25">
      <c r="A35" s="178" t="s">
        <v>589</v>
      </c>
      <c r="B35" s="182" t="s">
        <v>831</v>
      </c>
    </row>
    <row r="36" spans="1:2" x14ac:dyDescent="0.25">
      <c r="A36" s="178" t="s">
        <v>102</v>
      </c>
      <c r="B36" s="181" t="s">
        <v>832</v>
      </c>
    </row>
    <row r="37" spans="1:2" x14ac:dyDescent="0.25">
      <c r="A37" s="178" t="s">
        <v>413</v>
      </c>
      <c r="B37" s="182" t="s">
        <v>833</v>
      </c>
    </row>
    <row r="38" spans="1:2" x14ac:dyDescent="0.25">
      <c r="A38" s="178" t="s">
        <v>104</v>
      </c>
      <c r="B38" s="181" t="s">
        <v>834</v>
      </c>
    </row>
    <row r="39" spans="1:2" x14ac:dyDescent="0.25">
      <c r="A39" s="177" t="s">
        <v>836</v>
      </c>
      <c r="B39" s="182" t="s">
        <v>835</v>
      </c>
    </row>
    <row r="40" spans="1:2" x14ac:dyDescent="0.25">
      <c r="A40" s="177" t="s">
        <v>106</v>
      </c>
      <c r="B40" s="181" t="s">
        <v>837</v>
      </c>
    </row>
    <row r="41" spans="1:2" x14ac:dyDescent="0.25">
      <c r="A41" s="177" t="s">
        <v>107</v>
      </c>
      <c r="B41" s="182" t="s">
        <v>838</v>
      </c>
    </row>
    <row r="42" spans="1:2" x14ac:dyDescent="0.25">
      <c r="A42" s="177" t="s">
        <v>840</v>
      </c>
      <c r="B42" s="181" t="s">
        <v>839</v>
      </c>
    </row>
    <row r="43" spans="1:2" x14ac:dyDescent="0.25">
      <c r="A43" s="177" t="s">
        <v>842</v>
      </c>
      <c r="B43" s="182" t="s">
        <v>841</v>
      </c>
    </row>
    <row r="44" spans="1:2" x14ac:dyDescent="0.25">
      <c r="A44" s="177" t="s">
        <v>632</v>
      </c>
      <c r="B44" s="181" t="s">
        <v>843</v>
      </c>
    </row>
    <row r="45" spans="1:2" x14ac:dyDescent="0.25">
      <c r="A45" s="177" t="s">
        <v>117</v>
      </c>
      <c r="B45" s="182" t="s">
        <v>844</v>
      </c>
    </row>
    <row r="46" spans="1:2" x14ac:dyDescent="0.25">
      <c r="A46" s="177" t="s">
        <v>846</v>
      </c>
      <c r="B46" s="181" t="s">
        <v>845</v>
      </c>
    </row>
    <row r="47" spans="1:2" x14ac:dyDescent="0.25">
      <c r="A47" s="177" t="s">
        <v>848</v>
      </c>
      <c r="B47" s="182" t="s">
        <v>847</v>
      </c>
    </row>
    <row r="48" spans="1:2" x14ac:dyDescent="0.25">
      <c r="A48" s="177" t="s">
        <v>850</v>
      </c>
      <c r="B48" s="181" t="s">
        <v>849</v>
      </c>
    </row>
    <row r="49" spans="1:2" x14ac:dyDescent="0.25">
      <c r="A49" s="177" t="s">
        <v>852</v>
      </c>
      <c r="B49" s="182" t="s">
        <v>851</v>
      </c>
    </row>
    <row r="50" spans="1:2" x14ac:dyDescent="0.25">
      <c r="A50" s="177" t="s">
        <v>854</v>
      </c>
      <c r="B50" s="181" t="s">
        <v>853</v>
      </c>
    </row>
    <row r="51" spans="1:2" x14ac:dyDescent="0.25">
      <c r="A51" s="177" t="s">
        <v>134</v>
      </c>
      <c r="B51" s="182" t="s">
        <v>855</v>
      </c>
    </row>
    <row r="52" spans="1:2" x14ac:dyDescent="0.25">
      <c r="A52" s="177" t="s">
        <v>119</v>
      </c>
      <c r="B52" s="181" t="s">
        <v>856</v>
      </c>
    </row>
    <row r="53" spans="1:2" x14ac:dyDescent="0.25">
      <c r="A53" s="177" t="s">
        <v>858</v>
      </c>
      <c r="B53" s="182" t="s">
        <v>857</v>
      </c>
    </row>
    <row r="54" spans="1:2" x14ac:dyDescent="0.25">
      <c r="A54" s="177" t="s">
        <v>860</v>
      </c>
      <c r="B54" s="181" t="s">
        <v>859</v>
      </c>
    </row>
    <row r="55" spans="1:2" x14ac:dyDescent="0.25">
      <c r="A55" s="177" t="s">
        <v>116</v>
      </c>
      <c r="B55" s="182" t="s">
        <v>861</v>
      </c>
    </row>
    <row r="56" spans="1:2" x14ac:dyDescent="0.25">
      <c r="A56" s="177" t="s">
        <v>863</v>
      </c>
      <c r="B56" s="181" t="s">
        <v>862</v>
      </c>
    </row>
    <row r="57" spans="1:2" x14ac:dyDescent="0.25">
      <c r="A57" s="177" t="s">
        <v>865</v>
      </c>
      <c r="B57" s="182" t="s">
        <v>864</v>
      </c>
    </row>
    <row r="58" spans="1:2" x14ac:dyDescent="0.25">
      <c r="A58" s="177" t="s">
        <v>658</v>
      </c>
      <c r="B58" s="181" t="s">
        <v>866</v>
      </c>
    </row>
    <row r="59" spans="1:2" x14ac:dyDescent="0.25">
      <c r="A59" s="177" t="s">
        <v>868</v>
      </c>
      <c r="B59" s="182" t="s">
        <v>867</v>
      </c>
    </row>
    <row r="60" spans="1:2" x14ac:dyDescent="0.25">
      <c r="A60" s="177" t="s">
        <v>870</v>
      </c>
      <c r="B60" s="181" t="s">
        <v>869</v>
      </c>
    </row>
    <row r="61" spans="1:2" x14ac:dyDescent="0.25">
      <c r="A61" s="177" t="s">
        <v>872</v>
      </c>
      <c r="B61" s="182" t="s">
        <v>871</v>
      </c>
    </row>
    <row r="62" spans="1:2" x14ac:dyDescent="0.25">
      <c r="A62" s="177" t="s">
        <v>874</v>
      </c>
      <c r="B62" s="181" t="s">
        <v>873</v>
      </c>
    </row>
    <row r="63" spans="1:2" x14ac:dyDescent="0.25">
      <c r="A63" s="177" t="s">
        <v>125</v>
      </c>
      <c r="B63" s="182" t="s">
        <v>875</v>
      </c>
    </row>
    <row r="64" spans="1:2" x14ac:dyDescent="0.25">
      <c r="A64" s="177" t="s">
        <v>877</v>
      </c>
      <c r="B64" s="181" t="s">
        <v>876</v>
      </c>
    </row>
    <row r="65" spans="1:2" x14ac:dyDescent="0.25">
      <c r="A65" s="177" t="s">
        <v>879</v>
      </c>
      <c r="B65" s="182" t="s">
        <v>878</v>
      </c>
    </row>
    <row r="66" spans="1:2" x14ac:dyDescent="0.25">
      <c r="A66" s="177" t="s">
        <v>881</v>
      </c>
      <c r="B66" s="181" t="s">
        <v>880</v>
      </c>
    </row>
    <row r="67" spans="1:2" x14ac:dyDescent="0.25">
      <c r="A67" s="177" t="s">
        <v>152</v>
      </c>
      <c r="B67" s="182" t="s">
        <v>882</v>
      </c>
    </row>
    <row r="68" spans="1:2" x14ac:dyDescent="0.25">
      <c r="A68" s="177" t="s">
        <v>884</v>
      </c>
      <c r="B68" s="181" t="s">
        <v>883</v>
      </c>
    </row>
    <row r="69" spans="1:2" x14ac:dyDescent="0.25">
      <c r="A69" s="177" t="s">
        <v>886</v>
      </c>
      <c r="B69" s="182" t="s">
        <v>885</v>
      </c>
    </row>
    <row r="70" spans="1:2" x14ac:dyDescent="0.25">
      <c r="A70" s="177" t="s">
        <v>131</v>
      </c>
      <c r="B70" s="181" t="s">
        <v>887</v>
      </c>
    </row>
    <row r="71" spans="1:2" x14ac:dyDescent="0.25">
      <c r="A71" s="177" t="s">
        <v>136</v>
      </c>
      <c r="B71" s="182" t="s">
        <v>888</v>
      </c>
    </row>
    <row r="72" spans="1:2" x14ac:dyDescent="0.25">
      <c r="A72" s="177" t="s">
        <v>890</v>
      </c>
      <c r="B72" s="181" t="s">
        <v>889</v>
      </c>
    </row>
    <row r="73" spans="1:2" x14ac:dyDescent="0.25">
      <c r="A73" s="177" t="s">
        <v>892</v>
      </c>
      <c r="B73" s="182" t="s">
        <v>891</v>
      </c>
    </row>
    <row r="74" spans="1:2" x14ac:dyDescent="0.25">
      <c r="A74" s="177" t="s">
        <v>137</v>
      </c>
      <c r="B74" s="181" t="s">
        <v>893</v>
      </c>
    </row>
    <row r="75" spans="1:2" x14ac:dyDescent="0.25">
      <c r="A75" s="177" t="s">
        <v>895</v>
      </c>
      <c r="B75" s="182" t="s">
        <v>894</v>
      </c>
    </row>
    <row r="76" spans="1:2" x14ac:dyDescent="0.25">
      <c r="A76" s="177" t="s">
        <v>897</v>
      </c>
      <c r="B76" s="181" t="s">
        <v>896</v>
      </c>
    </row>
    <row r="77" spans="1:2" x14ac:dyDescent="0.25">
      <c r="A77" s="177" t="s">
        <v>146</v>
      </c>
      <c r="B77" s="182" t="s">
        <v>898</v>
      </c>
    </row>
    <row r="78" spans="1:2" x14ac:dyDescent="0.25">
      <c r="A78" s="177" t="s">
        <v>900</v>
      </c>
      <c r="B78" s="181" t="s">
        <v>899</v>
      </c>
    </row>
    <row r="79" spans="1:2" x14ac:dyDescent="0.25">
      <c r="A79" s="177" t="s">
        <v>902</v>
      </c>
      <c r="B79" s="182" t="s">
        <v>901</v>
      </c>
    </row>
    <row r="80" spans="1:2" x14ac:dyDescent="0.25">
      <c r="A80" s="177" t="s">
        <v>606</v>
      </c>
      <c r="B80" s="181" t="s">
        <v>903</v>
      </c>
    </row>
    <row r="81" spans="1:2" x14ac:dyDescent="0.25">
      <c r="A81" s="177" t="s">
        <v>905</v>
      </c>
      <c r="B81" s="182" t="s">
        <v>904</v>
      </c>
    </row>
    <row r="82" spans="1:2" x14ac:dyDescent="0.25">
      <c r="A82" s="177" t="s">
        <v>145</v>
      </c>
      <c r="B82" s="181" t="s">
        <v>906</v>
      </c>
    </row>
    <row r="83" spans="1:2" x14ac:dyDescent="0.25">
      <c r="A83" s="177" t="s">
        <v>150</v>
      </c>
      <c r="B83" s="182" t="s">
        <v>907</v>
      </c>
    </row>
    <row r="84" spans="1:2" x14ac:dyDescent="0.25">
      <c r="A84" s="177" t="s">
        <v>909</v>
      </c>
      <c r="B84" s="181" t="s">
        <v>908</v>
      </c>
    </row>
    <row r="85" spans="1:2" x14ac:dyDescent="0.25">
      <c r="A85" s="177" t="s">
        <v>911</v>
      </c>
      <c r="B85" s="182" t="s">
        <v>910</v>
      </c>
    </row>
    <row r="86" spans="1:2" x14ac:dyDescent="0.25">
      <c r="A86" s="177" t="s">
        <v>913</v>
      </c>
      <c r="B86" s="181" t="s">
        <v>912</v>
      </c>
    </row>
    <row r="87" spans="1:2" x14ac:dyDescent="0.25">
      <c r="A87" s="177" t="s">
        <v>151</v>
      </c>
      <c r="B87" s="182" t="s">
        <v>914</v>
      </c>
    </row>
    <row r="88" spans="1:2" x14ac:dyDescent="0.25">
      <c r="A88" s="177" t="s">
        <v>916</v>
      </c>
      <c r="B88" s="181" t="s">
        <v>915</v>
      </c>
    </row>
    <row r="89" spans="1:2" x14ac:dyDescent="0.25">
      <c r="A89" s="177" t="s">
        <v>918</v>
      </c>
      <c r="B89" s="182" t="s">
        <v>917</v>
      </c>
    </row>
    <row r="90" spans="1:2" x14ac:dyDescent="0.25">
      <c r="A90" s="177" t="s">
        <v>690</v>
      </c>
      <c r="B90" s="181" t="s">
        <v>919</v>
      </c>
    </row>
    <row r="91" spans="1:2" x14ac:dyDescent="0.25">
      <c r="A91" s="177" t="s">
        <v>689</v>
      </c>
      <c r="B91" s="182" t="s">
        <v>920</v>
      </c>
    </row>
    <row r="92" spans="1:2" x14ac:dyDescent="0.25">
      <c r="A92" s="177" t="s">
        <v>239</v>
      </c>
      <c r="B92" s="181" t="s">
        <v>921</v>
      </c>
    </row>
    <row r="93" spans="1:2" x14ac:dyDescent="0.25">
      <c r="A93" s="177" t="s">
        <v>296</v>
      </c>
      <c r="B93" s="182" t="s">
        <v>922</v>
      </c>
    </row>
    <row r="94" spans="1:2" x14ac:dyDescent="0.25">
      <c r="A94" s="177" t="s">
        <v>924</v>
      </c>
      <c r="B94" s="181" t="s">
        <v>923</v>
      </c>
    </row>
    <row r="95" spans="1:2" x14ac:dyDescent="0.25">
      <c r="A95" s="177" t="s">
        <v>298</v>
      </c>
      <c r="B95" s="182" t="s">
        <v>925</v>
      </c>
    </row>
    <row r="96" spans="1:2" x14ac:dyDescent="0.25">
      <c r="A96" s="177" t="s">
        <v>299</v>
      </c>
      <c r="B96" s="181" t="s">
        <v>926</v>
      </c>
    </row>
    <row r="97" spans="1:2" x14ac:dyDescent="0.25">
      <c r="A97" s="177" t="s">
        <v>300</v>
      </c>
      <c r="B97" s="182" t="s">
        <v>927</v>
      </c>
    </row>
    <row r="98" spans="1:2" x14ac:dyDescent="0.25">
      <c r="A98" s="177" t="s">
        <v>297</v>
      </c>
      <c r="B98" s="181" t="s">
        <v>928</v>
      </c>
    </row>
    <row r="99" spans="1:2" x14ac:dyDescent="0.25">
      <c r="A99" s="177" t="s">
        <v>930</v>
      </c>
      <c r="B99" s="182" t="s">
        <v>929</v>
      </c>
    </row>
    <row r="100" spans="1:2" x14ac:dyDescent="0.25">
      <c r="A100" s="177" t="s">
        <v>415</v>
      </c>
      <c r="B100" s="181" t="s">
        <v>931</v>
      </c>
    </row>
    <row r="101" spans="1:2" x14ac:dyDescent="0.25">
      <c r="A101" s="177" t="s">
        <v>414</v>
      </c>
      <c r="B101" s="182" t="s">
        <v>932</v>
      </c>
    </row>
    <row r="102" spans="1:2" x14ac:dyDescent="0.25">
      <c r="A102" s="177" t="s">
        <v>424</v>
      </c>
      <c r="B102" s="181" t="s">
        <v>933</v>
      </c>
    </row>
    <row r="103" spans="1:2" x14ac:dyDescent="0.25">
      <c r="A103" s="177" t="s">
        <v>935</v>
      </c>
      <c r="B103" s="182" t="s">
        <v>934</v>
      </c>
    </row>
    <row r="104" spans="1:2" x14ac:dyDescent="0.25">
      <c r="A104" s="177" t="s">
        <v>437</v>
      </c>
      <c r="B104" s="181" t="s">
        <v>936</v>
      </c>
    </row>
    <row r="105" spans="1:2" x14ac:dyDescent="0.25">
      <c r="A105" s="177" t="s">
        <v>588</v>
      </c>
      <c r="B105" s="182" t="s">
        <v>937</v>
      </c>
    </row>
    <row r="106" spans="1:2" x14ac:dyDescent="0.25">
      <c r="A106" s="177" t="s">
        <v>587</v>
      </c>
      <c r="B106" s="181" t="s">
        <v>938</v>
      </c>
    </row>
    <row r="107" spans="1:2" x14ac:dyDescent="0.25">
      <c r="A107" s="177" t="s">
        <v>940</v>
      </c>
      <c r="B107" s="182" t="s">
        <v>939</v>
      </c>
    </row>
    <row r="108" spans="1:2" x14ac:dyDescent="0.25">
      <c r="A108" s="177" t="s">
        <v>942</v>
      </c>
      <c r="B108" s="181" t="s">
        <v>941</v>
      </c>
    </row>
    <row r="109" spans="1:2" x14ac:dyDescent="0.25">
      <c r="A109" s="177" t="s">
        <v>691</v>
      </c>
      <c r="B109" s="182" t="s">
        <v>943</v>
      </c>
    </row>
    <row r="110" spans="1:2" x14ac:dyDescent="0.25">
      <c r="A110" s="177" t="s">
        <v>692</v>
      </c>
      <c r="B110" s="181" t="s">
        <v>944</v>
      </c>
    </row>
    <row r="111" spans="1:2" x14ac:dyDescent="0.25">
      <c r="A111" s="177" t="s">
        <v>693</v>
      </c>
      <c r="B111" s="182" t="s">
        <v>945</v>
      </c>
    </row>
    <row r="112" spans="1:2" x14ac:dyDescent="0.25">
      <c r="A112" s="177" t="s">
        <v>947</v>
      </c>
      <c r="B112" s="181" t="s">
        <v>946</v>
      </c>
    </row>
    <row r="113" spans="1:2" x14ac:dyDescent="0.25">
      <c r="A113" s="177" t="s">
        <v>949</v>
      </c>
      <c r="B113" s="182" t="s">
        <v>948</v>
      </c>
    </row>
    <row r="114" spans="1:2" x14ac:dyDescent="0.25">
      <c r="A114" s="177" t="s">
        <v>792</v>
      </c>
      <c r="B114" s="181" t="s">
        <v>950</v>
      </c>
    </row>
    <row r="115" spans="1:2" x14ac:dyDescent="0.25">
      <c r="A115" s="177" t="s">
        <v>4</v>
      </c>
      <c r="B115" s="182" t="s">
        <v>951</v>
      </c>
    </row>
    <row r="116" spans="1:2" x14ac:dyDescent="0.25">
      <c r="A116" s="177" t="s">
        <v>953</v>
      </c>
      <c r="B116" s="181" t="s">
        <v>952</v>
      </c>
    </row>
    <row r="117" spans="1:2" x14ac:dyDescent="0.25">
      <c r="A117" s="177" t="s">
        <v>701</v>
      </c>
      <c r="B117" s="182" t="s">
        <v>954</v>
      </c>
    </row>
    <row r="118" spans="1:2" x14ac:dyDescent="0.25">
      <c r="A118" s="177" t="s">
        <v>700</v>
      </c>
      <c r="B118" s="181" t="s">
        <v>955</v>
      </c>
    </row>
    <row r="119" spans="1:2" x14ac:dyDescent="0.25">
      <c r="A119" s="177" t="s">
        <v>709</v>
      </c>
      <c r="B119" s="182" t="s">
        <v>956</v>
      </c>
    </row>
    <row r="120" spans="1:2" x14ac:dyDescent="0.25">
      <c r="A120" s="177" t="s">
        <v>958</v>
      </c>
      <c r="B120" s="181" t="s">
        <v>957</v>
      </c>
    </row>
    <row r="121" spans="1:2" x14ac:dyDescent="0.25">
      <c r="A121" s="177" t="s">
        <v>703</v>
      </c>
      <c r="B121" s="182" t="s">
        <v>959</v>
      </c>
    </row>
    <row r="122" spans="1:2" x14ac:dyDescent="0.25">
      <c r="A122" s="177" t="s">
        <v>710</v>
      </c>
      <c r="B122" s="181" t="s">
        <v>960</v>
      </c>
    </row>
    <row r="123" spans="1:2" x14ac:dyDescent="0.25">
      <c r="A123" s="177" t="s">
        <v>962</v>
      </c>
      <c r="B123" s="182" t="s">
        <v>961</v>
      </c>
    </row>
    <row r="124" spans="1:2" x14ac:dyDescent="0.25">
      <c r="A124" s="177" t="s">
        <v>964</v>
      </c>
      <c r="B124" s="181" t="s">
        <v>963</v>
      </c>
    </row>
    <row r="125" spans="1:2" x14ac:dyDescent="0.25">
      <c r="A125" s="179" t="s">
        <v>793</v>
      </c>
      <c r="B125" s="174" t="s">
        <v>965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62F0-2C62-4954-B6C7-FFEBC1D3B4FC}">
  <sheetPr codeName="Planilha4"/>
  <dimension ref="A1:G49"/>
  <sheetViews>
    <sheetView workbookViewId="0">
      <selection activeCell="A2" sqref="A2:A13"/>
    </sheetView>
  </sheetViews>
  <sheetFormatPr defaultColWidth="22.140625" defaultRowHeight="12.75" x14ac:dyDescent="0.2"/>
  <cols>
    <col min="1" max="1" width="19" style="88" bestFit="1" customWidth="1"/>
    <col min="2" max="2" width="30.28515625" style="88" bestFit="1" customWidth="1"/>
    <col min="3" max="3" width="21.42578125" style="88" bestFit="1" customWidth="1"/>
    <col min="4" max="4" width="13.28515625" style="88" bestFit="1" customWidth="1"/>
    <col min="5" max="5" width="12.28515625" style="88" bestFit="1" customWidth="1"/>
    <col min="6" max="6" width="12.5703125" style="88" bestFit="1" customWidth="1"/>
    <col min="7" max="7" width="9.7109375" style="88" bestFit="1" customWidth="1"/>
    <col min="8" max="16384" width="22.140625" style="88"/>
  </cols>
  <sheetData>
    <row r="1" spans="1:7" ht="13.5" thickBot="1" x14ac:dyDescent="0.25">
      <c r="A1" s="86" t="s">
        <v>440</v>
      </c>
      <c r="B1" s="86" t="s">
        <v>441</v>
      </c>
      <c r="C1" s="86" t="s">
        <v>442</v>
      </c>
      <c r="D1" s="86" t="s">
        <v>583</v>
      </c>
      <c r="E1" s="86" t="s">
        <v>443</v>
      </c>
      <c r="F1" s="86" t="s">
        <v>444</v>
      </c>
      <c r="G1" s="86" t="s">
        <v>445</v>
      </c>
    </row>
    <row r="2" spans="1:7" ht="13.5" thickBot="1" x14ac:dyDescent="0.25">
      <c r="A2" s="87" t="s">
        <v>446</v>
      </c>
      <c r="B2" s="87" t="s">
        <v>447</v>
      </c>
      <c r="C2" s="87" t="s">
        <v>448</v>
      </c>
      <c r="D2" s="87"/>
      <c r="E2" s="87">
        <v>4.76</v>
      </c>
      <c r="F2" s="87" t="s">
        <v>449</v>
      </c>
      <c r="G2" s="87" t="s">
        <v>160</v>
      </c>
    </row>
    <row r="3" spans="1:7" ht="13.5" thickBot="1" x14ac:dyDescent="0.25">
      <c r="A3" s="87" t="s">
        <v>450</v>
      </c>
      <c r="B3" s="87" t="s">
        <v>451</v>
      </c>
      <c r="C3" s="87" t="s">
        <v>452</v>
      </c>
      <c r="D3" s="87"/>
      <c r="E3" s="87">
        <v>3.6</v>
      </c>
      <c r="F3" s="87" t="s">
        <v>449</v>
      </c>
      <c r="G3" s="87" t="s">
        <v>160</v>
      </c>
    </row>
    <row r="4" spans="1:7" ht="13.5" thickBot="1" x14ac:dyDescent="0.25">
      <c r="A4" s="87" t="s">
        <v>453</v>
      </c>
      <c r="B4" s="87" t="s">
        <v>454</v>
      </c>
      <c r="C4" s="87" t="s">
        <v>455</v>
      </c>
      <c r="D4" s="87"/>
      <c r="E4" s="87">
        <v>4.76</v>
      </c>
      <c r="F4" s="87" t="s">
        <v>449</v>
      </c>
      <c r="G4" s="87" t="s">
        <v>160</v>
      </c>
    </row>
    <row r="5" spans="1:7" ht="13.5" thickBot="1" x14ac:dyDescent="0.25">
      <c r="A5" s="87" t="s">
        <v>456</v>
      </c>
      <c r="B5" s="87" t="s">
        <v>457</v>
      </c>
      <c r="C5" s="87" t="s">
        <v>458</v>
      </c>
      <c r="D5" s="87"/>
      <c r="E5" s="87">
        <v>4.1399999999999997</v>
      </c>
      <c r="F5" s="87" t="s">
        <v>449</v>
      </c>
      <c r="G5" s="87" t="s">
        <v>160</v>
      </c>
    </row>
    <row r="6" spans="1:7" ht="13.5" thickBot="1" x14ac:dyDescent="0.25">
      <c r="A6" s="87" t="s">
        <v>459</v>
      </c>
      <c r="B6" s="87" t="s">
        <v>460</v>
      </c>
      <c r="C6" s="87">
        <v>101940005900</v>
      </c>
      <c r="D6" s="87"/>
      <c r="E6" s="87">
        <v>4.5</v>
      </c>
      <c r="F6" s="87" t="s">
        <v>449</v>
      </c>
      <c r="G6" s="87" t="s">
        <v>160</v>
      </c>
    </row>
    <row r="7" spans="1:7" ht="13.5" thickBot="1" x14ac:dyDescent="0.25">
      <c r="A7" s="87" t="s">
        <v>129</v>
      </c>
      <c r="B7" s="87" t="s">
        <v>461</v>
      </c>
      <c r="C7" s="87" t="s">
        <v>462</v>
      </c>
      <c r="D7" s="87">
        <v>101890006819</v>
      </c>
      <c r="E7" s="87">
        <v>12.24</v>
      </c>
      <c r="F7" s="87" t="s">
        <v>449</v>
      </c>
      <c r="G7" s="87" t="s">
        <v>160</v>
      </c>
    </row>
    <row r="8" spans="1:7" ht="13.5" thickBot="1" x14ac:dyDescent="0.25">
      <c r="A8" s="87" t="s">
        <v>463</v>
      </c>
      <c r="B8" s="87" t="s">
        <v>464</v>
      </c>
      <c r="C8" s="87" t="s">
        <v>465</v>
      </c>
      <c r="D8" s="87"/>
      <c r="E8" s="87">
        <v>3.96</v>
      </c>
      <c r="F8" s="87" t="s">
        <v>466</v>
      </c>
      <c r="G8" s="87" t="s">
        <v>161</v>
      </c>
    </row>
    <row r="9" spans="1:7" ht="13.5" thickBot="1" x14ac:dyDescent="0.25">
      <c r="A9" s="87" t="s">
        <v>467</v>
      </c>
      <c r="B9" s="87" t="s">
        <v>468</v>
      </c>
      <c r="C9" s="87" t="s">
        <v>469</v>
      </c>
      <c r="D9" s="87" t="s">
        <v>470</v>
      </c>
      <c r="E9" s="87">
        <v>7.59</v>
      </c>
      <c r="F9" s="87" t="s">
        <v>449</v>
      </c>
      <c r="G9" s="87" t="s">
        <v>160</v>
      </c>
    </row>
    <row r="10" spans="1:7" ht="13.5" thickBot="1" x14ac:dyDescent="0.25">
      <c r="A10" s="87" t="s">
        <v>471</v>
      </c>
      <c r="B10" s="87" t="s">
        <v>472</v>
      </c>
      <c r="C10" s="87" t="s">
        <v>473</v>
      </c>
      <c r="D10" s="87"/>
      <c r="E10" s="87">
        <v>6.8</v>
      </c>
      <c r="F10" s="87" t="s">
        <v>449</v>
      </c>
      <c r="G10" s="87" t="s">
        <v>160</v>
      </c>
    </row>
    <row r="11" spans="1:7" ht="13.5" thickBot="1" x14ac:dyDescent="0.25">
      <c r="A11" s="87" t="s">
        <v>474</v>
      </c>
      <c r="B11" s="87" t="s">
        <v>475</v>
      </c>
      <c r="C11" s="87" t="s">
        <v>476</v>
      </c>
      <c r="D11" s="87"/>
      <c r="E11" s="87">
        <v>3.35</v>
      </c>
      <c r="F11" s="87" t="s">
        <v>449</v>
      </c>
      <c r="G11" s="87" t="s">
        <v>160</v>
      </c>
    </row>
    <row r="12" spans="1:7" ht="13.5" thickBot="1" x14ac:dyDescent="0.25">
      <c r="A12" s="87" t="s">
        <v>477</v>
      </c>
      <c r="B12" s="87" t="s">
        <v>478</v>
      </c>
      <c r="C12" s="87">
        <v>101940013710</v>
      </c>
      <c r="D12" s="87"/>
      <c r="E12" s="87">
        <v>5.18</v>
      </c>
      <c r="F12" s="87" t="s">
        <v>449</v>
      </c>
      <c r="G12" s="87" t="s">
        <v>161</v>
      </c>
    </row>
    <row r="13" spans="1:7" ht="13.5" thickBot="1" x14ac:dyDescent="0.25">
      <c r="A13" s="87" t="s">
        <v>479</v>
      </c>
      <c r="B13" s="87" t="s">
        <v>480</v>
      </c>
      <c r="C13" s="87" t="s">
        <v>481</v>
      </c>
      <c r="D13" s="87"/>
      <c r="E13" s="87">
        <v>4.1399999999999997</v>
      </c>
      <c r="F13" s="87" t="s">
        <v>449</v>
      </c>
      <c r="G13" s="87" t="s">
        <v>160</v>
      </c>
    </row>
    <row r="14" spans="1:7" ht="13.5" thickBot="1" x14ac:dyDescent="0.25">
      <c r="A14" s="87" t="s">
        <v>482</v>
      </c>
      <c r="B14" s="87" t="s">
        <v>483</v>
      </c>
      <c r="C14" s="87" t="s">
        <v>484</v>
      </c>
      <c r="D14" s="87"/>
      <c r="E14" s="87">
        <v>5.18</v>
      </c>
      <c r="F14" s="87" t="s">
        <v>449</v>
      </c>
      <c r="G14" s="87" t="s">
        <v>160</v>
      </c>
    </row>
    <row r="15" spans="1:7" ht="13.5" thickBot="1" x14ac:dyDescent="0.25">
      <c r="A15" s="87" t="s">
        <v>485</v>
      </c>
      <c r="B15" s="87" t="s">
        <v>486</v>
      </c>
      <c r="C15" s="87" t="s">
        <v>487</v>
      </c>
      <c r="D15" s="87" t="s">
        <v>488</v>
      </c>
      <c r="E15" s="87">
        <v>12.48</v>
      </c>
      <c r="F15" s="87" t="s">
        <v>449</v>
      </c>
      <c r="G15" s="87" t="s">
        <v>160</v>
      </c>
    </row>
    <row r="16" spans="1:7" ht="13.5" thickBot="1" x14ac:dyDescent="0.25">
      <c r="A16" s="87" t="s">
        <v>489</v>
      </c>
      <c r="B16" s="87" t="s">
        <v>490</v>
      </c>
      <c r="C16" s="87" t="s">
        <v>491</v>
      </c>
      <c r="D16" s="87"/>
      <c r="E16" s="87">
        <v>4.0199999999999996</v>
      </c>
      <c r="F16" s="87" t="s">
        <v>449</v>
      </c>
      <c r="G16" s="87" t="s">
        <v>160</v>
      </c>
    </row>
    <row r="17" spans="1:7" ht="13.5" thickBot="1" x14ac:dyDescent="0.25">
      <c r="A17" s="87" t="s">
        <v>492</v>
      </c>
      <c r="B17" s="87" t="s">
        <v>493</v>
      </c>
      <c r="C17" s="87">
        <v>101940020876</v>
      </c>
      <c r="D17" s="87">
        <v>101940020866</v>
      </c>
      <c r="E17" s="87">
        <v>11.1</v>
      </c>
      <c r="F17" s="87" t="s">
        <v>449</v>
      </c>
      <c r="G17" s="87" t="s">
        <v>160</v>
      </c>
    </row>
    <row r="18" spans="1:7" ht="13.5" thickBot="1" x14ac:dyDescent="0.25">
      <c r="A18" s="87" t="s">
        <v>494</v>
      </c>
      <c r="B18" s="87" t="s">
        <v>495</v>
      </c>
      <c r="C18" s="87" t="s">
        <v>496</v>
      </c>
      <c r="D18" s="87"/>
      <c r="E18" s="87">
        <v>6.8</v>
      </c>
      <c r="F18" s="87" t="s">
        <v>449</v>
      </c>
      <c r="G18" s="87" t="s">
        <v>160</v>
      </c>
    </row>
    <row r="19" spans="1:7" ht="13.5" thickBot="1" x14ac:dyDescent="0.25">
      <c r="A19" s="87" t="s">
        <v>497</v>
      </c>
      <c r="B19" s="87" t="s">
        <v>498</v>
      </c>
      <c r="C19" s="87" t="s">
        <v>499</v>
      </c>
      <c r="D19" s="87"/>
      <c r="E19" s="87">
        <v>5.94</v>
      </c>
      <c r="F19" s="87" t="s">
        <v>449</v>
      </c>
      <c r="G19" s="87" t="s">
        <v>160</v>
      </c>
    </row>
    <row r="20" spans="1:7" ht="13.5" thickBot="1" x14ac:dyDescent="0.25">
      <c r="A20" s="87" t="s">
        <v>500</v>
      </c>
      <c r="B20" s="87"/>
      <c r="C20" s="87" t="s">
        <v>501</v>
      </c>
      <c r="D20" s="87"/>
      <c r="E20" s="87">
        <v>5.94</v>
      </c>
      <c r="F20" s="87" t="s">
        <v>449</v>
      </c>
      <c r="G20" s="87" t="s">
        <v>160</v>
      </c>
    </row>
    <row r="21" spans="1:7" ht="13.5" thickBot="1" x14ac:dyDescent="0.25">
      <c r="A21" s="87" t="s">
        <v>502</v>
      </c>
      <c r="B21" s="87" t="s">
        <v>503</v>
      </c>
      <c r="C21" s="87" t="s">
        <v>504</v>
      </c>
      <c r="D21" s="87"/>
      <c r="E21" s="87">
        <v>4.08</v>
      </c>
      <c r="F21" s="87" t="s">
        <v>466</v>
      </c>
      <c r="G21" s="87" t="s">
        <v>161</v>
      </c>
    </row>
    <row r="22" spans="1:7" ht="13.5" thickBot="1" x14ac:dyDescent="0.25">
      <c r="A22" s="87" t="s">
        <v>288</v>
      </c>
      <c r="B22" s="87" t="s">
        <v>505</v>
      </c>
      <c r="C22" s="87" t="s">
        <v>506</v>
      </c>
      <c r="D22" s="87" t="s">
        <v>507</v>
      </c>
      <c r="E22" s="87">
        <v>11.39</v>
      </c>
      <c r="F22" s="87" t="s">
        <v>449</v>
      </c>
      <c r="G22" s="87" t="s">
        <v>161</v>
      </c>
    </row>
    <row r="23" spans="1:7" ht="13.5" thickBot="1" x14ac:dyDescent="0.25">
      <c r="A23" s="87" t="s">
        <v>508</v>
      </c>
      <c r="B23" s="87" t="s">
        <v>509</v>
      </c>
      <c r="C23" s="87" t="s">
        <v>510</v>
      </c>
      <c r="D23" s="87" t="s">
        <v>511</v>
      </c>
      <c r="E23" s="87">
        <v>9.3800000000000008</v>
      </c>
      <c r="F23" s="87" t="s">
        <v>449</v>
      </c>
      <c r="G23" s="87" t="s">
        <v>160</v>
      </c>
    </row>
    <row r="24" spans="1:7" ht="13.5" thickBot="1" x14ac:dyDescent="0.25">
      <c r="A24" s="87" t="s">
        <v>512</v>
      </c>
      <c r="B24" s="87" t="s">
        <v>513</v>
      </c>
      <c r="C24" s="87">
        <v>101890006658</v>
      </c>
      <c r="D24" s="87">
        <v>101890006688</v>
      </c>
      <c r="E24" s="87">
        <v>11.39</v>
      </c>
      <c r="F24" s="87" t="s">
        <v>449</v>
      </c>
      <c r="G24" s="87" t="s">
        <v>160</v>
      </c>
    </row>
    <row r="25" spans="1:7" ht="13.5" thickBot="1" x14ac:dyDescent="0.25">
      <c r="A25" s="87" t="s">
        <v>514</v>
      </c>
      <c r="B25" s="87" t="s">
        <v>515</v>
      </c>
      <c r="C25" s="87" t="s">
        <v>516</v>
      </c>
      <c r="D25" s="87"/>
      <c r="E25" s="87">
        <v>6.8</v>
      </c>
      <c r="F25" s="87" t="s">
        <v>449</v>
      </c>
      <c r="G25" s="87" t="s">
        <v>160</v>
      </c>
    </row>
    <row r="26" spans="1:7" ht="13.5" thickBot="1" x14ac:dyDescent="0.25">
      <c r="A26" s="87" t="s">
        <v>517</v>
      </c>
      <c r="B26" s="87" t="s">
        <v>518</v>
      </c>
      <c r="C26" s="87" t="s">
        <v>519</v>
      </c>
      <c r="D26" s="87"/>
      <c r="E26" s="87">
        <v>3.96</v>
      </c>
      <c r="F26" s="87" t="s">
        <v>449</v>
      </c>
      <c r="G26" s="87" t="s">
        <v>160</v>
      </c>
    </row>
    <row r="27" spans="1:7" ht="13.5" thickBot="1" x14ac:dyDescent="0.25">
      <c r="A27" s="87" t="s">
        <v>520</v>
      </c>
      <c r="B27" s="87" t="s">
        <v>521</v>
      </c>
      <c r="C27" s="87">
        <v>101940014335</v>
      </c>
      <c r="D27" s="87"/>
      <c r="E27" s="87">
        <v>5.92</v>
      </c>
      <c r="F27" s="87" t="s">
        <v>449</v>
      </c>
      <c r="G27" s="87" t="s">
        <v>160</v>
      </c>
    </row>
    <row r="28" spans="1:7" ht="13.5" thickBot="1" x14ac:dyDescent="0.25">
      <c r="A28" s="87" t="s">
        <v>522</v>
      </c>
      <c r="B28" s="87" t="s">
        <v>523</v>
      </c>
      <c r="C28" s="87" t="s">
        <v>524</v>
      </c>
      <c r="D28" s="87" t="s">
        <v>525</v>
      </c>
      <c r="E28" s="87">
        <v>10.199999999999999</v>
      </c>
      <c r="F28" s="87" t="s">
        <v>449</v>
      </c>
      <c r="G28" s="87" t="s">
        <v>160</v>
      </c>
    </row>
    <row r="29" spans="1:7" ht="13.5" thickBot="1" x14ac:dyDescent="0.25">
      <c r="A29" s="87" t="s">
        <v>526</v>
      </c>
      <c r="B29" s="87" t="s">
        <v>527</v>
      </c>
      <c r="C29" s="87" t="s">
        <v>528</v>
      </c>
      <c r="D29" s="87"/>
      <c r="E29" s="87">
        <v>6.12</v>
      </c>
      <c r="F29" s="87" t="s">
        <v>449</v>
      </c>
      <c r="G29" s="87" t="s">
        <v>160</v>
      </c>
    </row>
    <row r="30" spans="1:7" ht="13.5" thickBot="1" x14ac:dyDescent="0.25">
      <c r="A30" s="87" t="s">
        <v>529</v>
      </c>
      <c r="B30" s="87" t="s">
        <v>530</v>
      </c>
      <c r="C30" s="87" t="s">
        <v>531</v>
      </c>
      <c r="D30" s="87"/>
      <c r="E30" s="87">
        <v>4.0199999999999996</v>
      </c>
      <c r="F30" s="87" t="s">
        <v>449</v>
      </c>
      <c r="G30" s="87" t="s">
        <v>160</v>
      </c>
    </row>
    <row r="31" spans="1:7" ht="13.5" thickBot="1" x14ac:dyDescent="0.25">
      <c r="A31" s="87" t="s">
        <v>532</v>
      </c>
      <c r="B31" s="87" t="s">
        <v>533</v>
      </c>
      <c r="C31" s="87">
        <v>101930009683</v>
      </c>
      <c r="D31" s="87"/>
      <c r="E31" s="87">
        <v>3.75</v>
      </c>
      <c r="F31" s="87" t="s">
        <v>449</v>
      </c>
      <c r="G31" s="87" t="s">
        <v>160</v>
      </c>
    </row>
    <row r="32" spans="1:7" ht="13.5" thickBot="1" x14ac:dyDescent="0.25">
      <c r="A32" s="87" t="s">
        <v>534</v>
      </c>
      <c r="B32" s="87" t="s">
        <v>535</v>
      </c>
      <c r="C32" s="87">
        <v>101890006671</v>
      </c>
      <c r="D32" s="87"/>
      <c r="E32" s="87">
        <v>6.7</v>
      </c>
      <c r="F32" s="87" t="s">
        <v>449</v>
      </c>
      <c r="G32" s="87" t="s">
        <v>160</v>
      </c>
    </row>
    <row r="33" spans="1:7" ht="13.5" thickBot="1" x14ac:dyDescent="0.25">
      <c r="A33" s="87" t="s">
        <v>536</v>
      </c>
      <c r="B33" s="87" t="s">
        <v>537</v>
      </c>
      <c r="C33" s="87" t="s">
        <v>538</v>
      </c>
      <c r="D33" s="87"/>
      <c r="E33" s="87">
        <v>4.76</v>
      </c>
      <c r="F33" s="87" t="s">
        <v>449</v>
      </c>
      <c r="G33" s="87" t="s">
        <v>160</v>
      </c>
    </row>
    <row r="34" spans="1:7" ht="13.5" thickBot="1" x14ac:dyDescent="0.25">
      <c r="A34" s="87" t="s">
        <v>539</v>
      </c>
      <c r="B34" s="87" t="s">
        <v>540</v>
      </c>
      <c r="C34" s="87" t="s">
        <v>541</v>
      </c>
      <c r="D34" s="87"/>
      <c r="E34" s="87">
        <v>4</v>
      </c>
      <c r="F34" s="87" t="s">
        <v>449</v>
      </c>
      <c r="G34" s="87" t="s">
        <v>160</v>
      </c>
    </row>
    <row r="35" spans="1:7" ht="13.5" thickBot="1" x14ac:dyDescent="0.25">
      <c r="A35" s="87" t="s">
        <v>542</v>
      </c>
      <c r="B35" s="87" t="s">
        <v>543</v>
      </c>
      <c r="C35" s="87" t="s">
        <v>544</v>
      </c>
      <c r="D35" s="87">
        <v>101940020839</v>
      </c>
      <c r="E35" s="87">
        <v>8.16</v>
      </c>
      <c r="F35" s="87" t="s">
        <v>466</v>
      </c>
      <c r="G35" s="87" t="s">
        <v>161</v>
      </c>
    </row>
    <row r="36" spans="1:7" ht="13.5" thickBot="1" x14ac:dyDescent="0.25">
      <c r="A36" s="87" t="s">
        <v>545</v>
      </c>
      <c r="B36" s="87" t="s">
        <v>546</v>
      </c>
      <c r="C36" s="87" t="s">
        <v>547</v>
      </c>
      <c r="D36" s="87"/>
      <c r="E36" s="87">
        <v>4.1399999999999997</v>
      </c>
      <c r="F36" s="87" t="s">
        <v>449</v>
      </c>
      <c r="G36" s="87" t="s">
        <v>160</v>
      </c>
    </row>
    <row r="37" spans="1:7" ht="13.5" thickBot="1" x14ac:dyDescent="0.25">
      <c r="A37" s="87" t="s">
        <v>548</v>
      </c>
      <c r="B37" s="87" t="s">
        <v>549</v>
      </c>
      <c r="C37" s="87" t="s">
        <v>550</v>
      </c>
      <c r="D37" s="87">
        <v>101840030975</v>
      </c>
      <c r="E37" s="87">
        <v>9.9</v>
      </c>
      <c r="F37" s="87" t="s">
        <v>466</v>
      </c>
      <c r="G37" s="87" t="s">
        <v>161</v>
      </c>
    </row>
    <row r="38" spans="1:7" ht="13.5" thickBot="1" x14ac:dyDescent="0.25">
      <c r="A38" s="87" t="s">
        <v>551</v>
      </c>
      <c r="B38" s="87" t="s">
        <v>552</v>
      </c>
      <c r="C38" s="87">
        <v>101930041581</v>
      </c>
      <c r="D38" s="87"/>
      <c r="E38" s="87">
        <v>2.96</v>
      </c>
      <c r="F38" s="87" t="s">
        <v>449</v>
      </c>
      <c r="G38" s="87" t="s">
        <v>160</v>
      </c>
    </row>
    <row r="39" spans="1:7" ht="13.5" thickBot="1" x14ac:dyDescent="0.25">
      <c r="A39" s="87" t="s">
        <v>553</v>
      </c>
      <c r="B39" s="87" t="s">
        <v>554</v>
      </c>
      <c r="C39" s="87" t="s">
        <v>555</v>
      </c>
      <c r="D39" s="87"/>
      <c r="E39" s="87">
        <v>4.76</v>
      </c>
      <c r="F39" s="87" t="s">
        <v>449</v>
      </c>
      <c r="G39" s="87" t="s">
        <v>160</v>
      </c>
    </row>
    <row r="40" spans="1:7" ht="13.5" thickBot="1" x14ac:dyDescent="0.25">
      <c r="A40" s="87" t="s">
        <v>556</v>
      </c>
      <c r="B40" s="87" t="s">
        <v>557</v>
      </c>
      <c r="C40" s="87" t="s">
        <v>555</v>
      </c>
      <c r="D40" s="87"/>
      <c r="E40" s="87">
        <v>4.0199999999999996</v>
      </c>
      <c r="F40" s="87" t="s">
        <v>449</v>
      </c>
      <c r="G40" s="87" t="s">
        <v>160</v>
      </c>
    </row>
    <row r="41" spans="1:7" ht="13.5" thickBot="1" x14ac:dyDescent="0.25">
      <c r="A41" s="87" t="s">
        <v>559</v>
      </c>
      <c r="B41" s="87" t="s">
        <v>559</v>
      </c>
      <c r="C41" s="87" t="s">
        <v>561</v>
      </c>
      <c r="D41" s="87"/>
      <c r="E41" s="87">
        <v>5.44</v>
      </c>
      <c r="F41" s="87" t="s">
        <v>449</v>
      </c>
      <c r="G41" s="87" t="s">
        <v>160</v>
      </c>
    </row>
    <row r="42" spans="1:7" ht="13.5" thickBot="1" x14ac:dyDescent="0.25">
      <c r="A42" s="87" t="s">
        <v>558</v>
      </c>
      <c r="B42" s="87" t="s">
        <v>559</v>
      </c>
      <c r="C42" s="87" t="s">
        <v>560</v>
      </c>
      <c r="D42" s="87"/>
      <c r="E42" s="87">
        <v>6.12</v>
      </c>
      <c r="F42" s="87" t="s">
        <v>449</v>
      </c>
      <c r="G42" s="87" t="s">
        <v>160</v>
      </c>
    </row>
    <row r="43" spans="1:7" ht="13.5" thickBot="1" x14ac:dyDescent="0.25">
      <c r="A43" s="87" t="s">
        <v>562</v>
      </c>
      <c r="B43" s="87" t="s">
        <v>563</v>
      </c>
      <c r="C43" s="87" t="s">
        <v>564</v>
      </c>
      <c r="D43" s="87"/>
      <c r="E43" s="87">
        <v>5.44</v>
      </c>
      <c r="F43" s="87" t="s">
        <v>449</v>
      </c>
      <c r="G43" s="87" t="s">
        <v>160</v>
      </c>
    </row>
    <row r="44" spans="1:7" ht="13.5" thickBot="1" x14ac:dyDescent="0.25">
      <c r="A44" s="87" t="s">
        <v>565</v>
      </c>
      <c r="B44" s="87" t="s">
        <v>566</v>
      </c>
      <c r="C44" s="87">
        <v>101930041583</v>
      </c>
      <c r="D44" s="87"/>
      <c r="E44" s="87">
        <v>3.06</v>
      </c>
      <c r="F44" s="87" t="s">
        <v>449</v>
      </c>
      <c r="G44" s="87" t="s">
        <v>160</v>
      </c>
    </row>
    <row r="45" spans="1:7" ht="13.5" thickBot="1" x14ac:dyDescent="0.25">
      <c r="A45" s="87" t="s">
        <v>567</v>
      </c>
      <c r="B45" s="87" t="s">
        <v>568</v>
      </c>
      <c r="C45" s="87" t="s">
        <v>569</v>
      </c>
      <c r="D45" s="87"/>
      <c r="E45" s="87">
        <v>4.4400000000000004</v>
      </c>
      <c r="F45" s="87" t="s">
        <v>449</v>
      </c>
      <c r="G45" s="87" t="s">
        <v>160</v>
      </c>
    </row>
    <row r="46" spans="1:7" ht="13.5" thickBot="1" x14ac:dyDescent="0.25">
      <c r="A46" s="87" t="s">
        <v>570</v>
      </c>
      <c r="B46" s="87" t="s">
        <v>571</v>
      </c>
      <c r="C46" s="87" t="s">
        <v>572</v>
      </c>
      <c r="D46" s="87">
        <v>101930009697</v>
      </c>
      <c r="E46" s="87">
        <v>7.4</v>
      </c>
      <c r="F46" s="87" t="s">
        <v>449</v>
      </c>
      <c r="G46" s="87" t="s">
        <v>160</v>
      </c>
    </row>
    <row r="47" spans="1:7" ht="13.5" thickBot="1" x14ac:dyDescent="0.25">
      <c r="A47" s="87" t="s">
        <v>573</v>
      </c>
      <c r="B47" s="87" t="s">
        <v>574</v>
      </c>
      <c r="C47" s="87" t="s">
        <v>575</v>
      </c>
      <c r="D47" s="87" t="s">
        <v>576</v>
      </c>
      <c r="E47" s="87">
        <v>9.24</v>
      </c>
      <c r="F47" s="87" t="s">
        <v>449</v>
      </c>
      <c r="G47" s="87" t="s">
        <v>160</v>
      </c>
    </row>
    <row r="48" spans="1:7" ht="13.5" thickBot="1" x14ac:dyDescent="0.25">
      <c r="A48" s="87" t="s">
        <v>577</v>
      </c>
      <c r="B48" s="87" t="s">
        <v>578</v>
      </c>
      <c r="C48" s="87"/>
      <c r="D48" s="87"/>
      <c r="E48" s="87">
        <v>6.12</v>
      </c>
      <c r="F48" s="87" t="s">
        <v>449</v>
      </c>
      <c r="G48" s="87" t="s">
        <v>449</v>
      </c>
    </row>
    <row r="49" spans="1:7" ht="13.5" thickBot="1" x14ac:dyDescent="0.25">
      <c r="A49" s="87" t="s">
        <v>579</v>
      </c>
      <c r="B49" s="87" t="s">
        <v>580</v>
      </c>
      <c r="C49" s="87" t="s">
        <v>581</v>
      </c>
      <c r="D49" s="87"/>
      <c r="E49" s="87">
        <v>4.12</v>
      </c>
      <c r="F49" s="87" t="s">
        <v>449</v>
      </c>
      <c r="G49" s="87" t="s">
        <v>160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E873-7453-4223-B24F-EC64F9701DB5}">
  <sheetPr codeName="Planilha5"/>
  <dimension ref="A1:AD129"/>
  <sheetViews>
    <sheetView topLeftCell="A58" zoomScale="90" zoomScaleNormal="90" workbookViewId="0">
      <selection activeCell="N17" sqref="N17"/>
    </sheetView>
  </sheetViews>
  <sheetFormatPr defaultRowHeight="15" x14ac:dyDescent="0.25"/>
  <cols>
    <col min="1" max="1" width="4.42578125" bestFit="1" customWidth="1"/>
    <col min="2" max="2" width="42.140625" bestFit="1" customWidth="1"/>
    <col min="3" max="6" width="6.7109375" bestFit="1" customWidth="1"/>
    <col min="7" max="9" width="5.5703125" bestFit="1" customWidth="1"/>
    <col min="10" max="15" width="6.7109375" bestFit="1" customWidth="1"/>
    <col min="16" max="16" width="1.5703125" customWidth="1"/>
    <col min="17" max="28" width="5" bestFit="1" customWidth="1"/>
    <col min="29" max="29" width="5.28515625" bestFit="1" customWidth="1"/>
    <col min="30" max="30" width="6.7109375" bestFit="1" customWidth="1"/>
  </cols>
  <sheetData>
    <row r="1" spans="1:30" s="5" customFormat="1" ht="17.25" x14ac:dyDescent="0.25">
      <c r="A1" s="212"/>
      <c r="B1" s="213" t="s">
        <v>8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Q1" s="212" t="s">
        <v>162</v>
      </c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</row>
    <row r="2" spans="1:30" s="5" customFormat="1" x14ac:dyDescent="0.25">
      <c r="A2" s="212"/>
      <c r="B2" s="214"/>
      <c r="C2" s="67" t="s">
        <v>163</v>
      </c>
      <c r="D2" s="67" t="s">
        <v>164</v>
      </c>
      <c r="E2" s="67" t="s">
        <v>165</v>
      </c>
      <c r="F2" s="67" t="s">
        <v>166</v>
      </c>
      <c r="G2" s="67" t="s">
        <v>167</v>
      </c>
      <c r="H2" s="67" t="s">
        <v>168</v>
      </c>
      <c r="I2" s="67" t="s">
        <v>169</v>
      </c>
      <c r="J2" s="67" t="s">
        <v>170</v>
      </c>
      <c r="K2" s="67" t="s">
        <v>171</v>
      </c>
      <c r="L2" s="67" t="s">
        <v>172</v>
      </c>
      <c r="M2" s="67" t="s">
        <v>173</v>
      </c>
      <c r="N2" s="67" t="s">
        <v>174</v>
      </c>
      <c r="O2" s="67" t="s">
        <v>175</v>
      </c>
      <c r="Q2" s="68">
        <v>31</v>
      </c>
      <c r="R2" s="68">
        <v>28</v>
      </c>
      <c r="S2" s="68">
        <v>31</v>
      </c>
      <c r="T2" s="68">
        <v>30</v>
      </c>
      <c r="U2" s="68">
        <v>31</v>
      </c>
      <c r="V2" s="68">
        <v>30</v>
      </c>
      <c r="W2" s="68">
        <v>31</v>
      </c>
      <c r="X2" s="68">
        <v>31</v>
      </c>
      <c r="Y2" s="68">
        <v>30</v>
      </c>
      <c r="Z2" s="68">
        <v>31</v>
      </c>
      <c r="AA2" s="68">
        <v>30</v>
      </c>
      <c r="AB2" s="68">
        <v>31</v>
      </c>
      <c r="AC2" s="66" t="s">
        <v>176</v>
      </c>
      <c r="AD2" s="66" t="s">
        <v>177</v>
      </c>
    </row>
    <row r="3" spans="1:30" s="5" customFormat="1" x14ac:dyDescent="0.25">
      <c r="A3" s="84">
        <v>1</v>
      </c>
      <c r="B3" s="119" t="s">
        <v>86</v>
      </c>
      <c r="C3" s="15">
        <f>ROUNDDOWN($AD3*$AC3*(Q3*Q$2),0)</f>
        <v>627</v>
      </c>
      <c r="D3" s="15">
        <f t="shared" ref="D3:N3" si="0">ROUNDDOWN($AD3*$AC3*(R3*R$2),0)</f>
        <v>634</v>
      </c>
      <c r="E3" s="15">
        <f t="shared" si="0"/>
        <v>705</v>
      </c>
      <c r="F3" s="15">
        <f t="shared" si="0"/>
        <v>616</v>
      </c>
      <c r="G3" s="15">
        <f t="shared" si="0"/>
        <v>555</v>
      </c>
      <c r="H3" s="15">
        <f t="shared" si="0"/>
        <v>443</v>
      </c>
      <c r="I3" s="15">
        <f t="shared" si="0"/>
        <v>477</v>
      </c>
      <c r="J3" s="15">
        <f t="shared" si="0"/>
        <v>600</v>
      </c>
      <c r="K3" s="15">
        <f t="shared" si="0"/>
        <v>623</v>
      </c>
      <c r="L3" s="15">
        <f t="shared" si="0"/>
        <v>646</v>
      </c>
      <c r="M3" s="15">
        <f t="shared" si="0"/>
        <v>625</v>
      </c>
      <c r="N3" s="15">
        <f t="shared" si="0"/>
        <v>680</v>
      </c>
      <c r="O3" s="15">
        <f>AVERAGE(C3:N3)</f>
        <v>602.58333333333337</v>
      </c>
      <c r="Q3" s="16">
        <v>5.56</v>
      </c>
      <c r="R3" s="16">
        <v>6.23</v>
      </c>
      <c r="S3" s="16">
        <v>6.25</v>
      </c>
      <c r="T3" s="16">
        <v>5.65</v>
      </c>
      <c r="U3" s="16">
        <v>4.92</v>
      </c>
      <c r="V3" s="16">
        <v>4.0599999999999996</v>
      </c>
      <c r="W3" s="16">
        <v>4.2300000000000004</v>
      </c>
      <c r="X3" s="16">
        <v>5.32</v>
      </c>
      <c r="Y3" s="16">
        <v>5.71</v>
      </c>
      <c r="Z3" s="16">
        <v>5.73</v>
      </c>
      <c r="AA3" s="16">
        <v>5.73</v>
      </c>
      <c r="AB3" s="16">
        <v>6.03</v>
      </c>
      <c r="AC3" s="65">
        <v>0.8</v>
      </c>
      <c r="AD3" s="66">
        <f>VLOOKUP($B3,Tabela14[[Cliente]:[Potência]],5,0)</f>
        <v>4.55</v>
      </c>
    </row>
    <row r="4" spans="1:30" s="5" customFormat="1" x14ac:dyDescent="0.25">
      <c r="A4" s="84">
        <v>2</v>
      </c>
      <c r="B4" s="119" t="s">
        <v>87</v>
      </c>
      <c r="C4" s="15">
        <f t="shared" ref="C4:M4" si="1">ROUNDDOWN($AD4*$AC4*(Q4*Q$2),0)</f>
        <v>409</v>
      </c>
      <c r="D4" s="15">
        <f t="shared" si="1"/>
        <v>414</v>
      </c>
      <c r="E4" s="15">
        <f t="shared" si="1"/>
        <v>460</v>
      </c>
      <c r="F4" s="15">
        <f t="shared" si="1"/>
        <v>402</v>
      </c>
      <c r="G4" s="15">
        <f t="shared" si="1"/>
        <v>362</v>
      </c>
      <c r="H4" s="15">
        <f t="shared" si="1"/>
        <v>289</v>
      </c>
      <c r="I4" s="15">
        <f t="shared" si="1"/>
        <v>311</v>
      </c>
      <c r="J4" s="15">
        <f t="shared" si="1"/>
        <v>391</v>
      </c>
      <c r="K4" s="15">
        <f t="shared" si="1"/>
        <v>407</v>
      </c>
      <c r="L4" s="15">
        <f t="shared" si="1"/>
        <v>422</v>
      </c>
      <c r="M4" s="15">
        <f t="shared" si="1"/>
        <v>408</v>
      </c>
      <c r="N4" s="15">
        <f>ROUNDDOWN($AD4*$AC4*(AB4*AB$2),0)</f>
        <v>444</v>
      </c>
      <c r="O4" s="15">
        <f>AVERAGE(C4:N4)</f>
        <v>393.25</v>
      </c>
      <c r="Q4" s="16">
        <v>5.56</v>
      </c>
      <c r="R4" s="16">
        <v>6.23</v>
      </c>
      <c r="S4" s="16">
        <v>6.25</v>
      </c>
      <c r="T4" s="16">
        <v>5.65</v>
      </c>
      <c r="U4" s="16">
        <v>4.92</v>
      </c>
      <c r="V4" s="16">
        <v>4.0599999999999996</v>
      </c>
      <c r="W4" s="16">
        <v>4.2300000000000004</v>
      </c>
      <c r="X4" s="16">
        <v>5.32</v>
      </c>
      <c r="Y4" s="16">
        <v>5.71</v>
      </c>
      <c r="Z4" s="16">
        <v>5.73</v>
      </c>
      <c r="AA4" s="16">
        <v>5.73</v>
      </c>
      <c r="AB4" s="16">
        <v>6.03</v>
      </c>
      <c r="AC4" s="65">
        <v>0.8</v>
      </c>
      <c r="AD4" s="66">
        <f>VLOOKUP($B4,Tabela14[[Cliente]:[Potência]],5,0)</f>
        <v>2.97</v>
      </c>
    </row>
    <row r="5" spans="1:30" x14ac:dyDescent="0.25">
      <c r="A5" s="84">
        <v>3</v>
      </c>
      <c r="B5" s="119" t="s">
        <v>88</v>
      </c>
      <c r="C5" s="15">
        <f t="shared" ref="C5:C19" si="2">ROUNDDOWN($AD5*$AC5*(Q5*Q$2),0)</f>
        <v>287</v>
      </c>
      <c r="D5" s="15">
        <f t="shared" ref="D5:D19" si="3">ROUNDDOWN($AD5*$AC5*(R5*R$2),0)</f>
        <v>254</v>
      </c>
      <c r="E5" s="15">
        <f t="shared" ref="E5:E19" si="4">ROUNDDOWN($AD5*$AC5*(S5*S$2),0)</f>
        <v>276</v>
      </c>
      <c r="F5" s="15">
        <f t="shared" ref="F5:F19" si="5">ROUNDDOWN($AD5*$AC5*(T5*T$2),0)</f>
        <v>240</v>
      </c>
      <c r="G5" s="15">
        <f t="shared" ref="G5:G19" si="6">ROUNDDOWN($AD5*$AC5*(U5*U$2),0)</f>
        <v>222</v>
      </c>
      <c r="H5" s="15">
        <f t="shared" ref="H5:H19" si="7">ROUNDDOWN($AD5*$AC5*(V5*V$2),0)</f>
        <v>201</v>
      </c>
      <c r="I5" s="15">
        <f t="shared" ref="I5:I19" si="8">ROUNDDOWN($AD5*$AC5*(W5*W$2),0)</f>
        <v>206</v>
      </c>
      <c r="J5" s="15">
        <f t="shared" ref="J5:J19" si="9">ROUNDDOWN($AD5*$AC5*(X5*X$2),0)</f>
        <v>241</v>
      </c>
      <c r="K5" s="15">
        <f t="shared" ref="K5:K19" si="10">ROUNDDOWN($AD5*$AC5*(Y5*Y$2),0)</f>
        <v>241</v>
      </c>
      <c r="L5" s="15">
        <f t="shared" ref="L5:L19" si="11">ROUNDDOWN($AD5*$AC5*(Z5*Z$2),0)</f>
        <v>267</v>
      </c>
      <c r="M5" s="15">
        <f t="shared" ref="M5:M19" si="12">ROUNDDOWN($AD5*$AC5*(AA5*AA$2),0)</f>
        <v>267</v>
      </c>
      <c r="N5" s="15">
        <f t="shared" ref="N5:N19" si="13">ROUNDDOWN($AD5*$AC5*(AB5*AB$2),0)</f>
        <v>284</v>
      </c>
      <c r="O5" s="15">
        <f t="shared" ref="O5:O19" si="14">AVERAGE(C5:N5)</f>
        <v>248.83333333333334</v>
      </c>
      <c r="Q5" s="16">
        <v>6.14</v>
      </c>
      <c r="R5" s="16">
        <v>6.01</v>
      </c>
      <c r="S5" s="16">
        <v>5.89</v>
      </c>
      <c r="T5" s="16">
        <v>5.3</v>
      </c>
      <c r="U5" s="16">
        <v>4.75</v>
      </c>
      <c r="V5" s="16">
        <v>4.4400000000000004</v>
      </c>
      <c r="W5" s="16">
        <v>4.4000000000000004</v>
      </c>
      <c r="X5" s="16">
        <v>5.15</v>
      </c>
      <c r="Y5" s="16">
        <v>5.33</v>
      </c>
      <c r="Z5" s="16">
        <v>5.71</v>
      </c>
      <c r="AA5" s="16">
        <v>5.89</v>
      </c>
      <c r="AB5" s="16">
        <v>6.06</v>
      </c>
      <c r="AC5" s="65">
        <v>0.8</v>
      </c>
      <c r="AD5" s="66">
        <f>VLOOKUP($B5,Tabela14[[Cliente]:[Potência]],5,0)</f>
        <v>1.89</v>
      </c>
    </row>
    <row r="6" spans="1:30" x14ac:dyDescent="0.25">
      <c r="A6" s="84">
        <v>4</v>
      </c>
      <c r="B6" s="119" t="s">
        <v>89</v>
      </c>
      <c r="C6" s="15">
        <f t="shared" si="2"/>
        <v>502</v>
      </c>
      <c r="D6" s="15">
        <f t="shared" si="3"/>
        <v>444</v>
      </c>
      <c r="E6" s="15">
        <f t="shared" si="4"/>
        <v>482</v>
      </c>
      <c r="F6" s="15">
        <f t="shared" si="5"/>
        <v>419</v>
      </c>
      <c r="G6" s="15">
        <f t="shared" si="6"/>
        <v>388</v>
      </c>
      <c r="H6" s="15">
        <f t="shared" si="7"/>
        <v>351</v>
      </c>
      <c r="I6" s="15">
        <f t="shared" si="8"/>
        <v>360</v>
      </c>
      <c r="J6" s="15">
        <f t="shared" si="9"/>
        <v>421</v>
      </c>
      <c r="K6" s="15">
        <f t="shared" si="10"/>
        <v>422</v>
      </c>
      <c r="L6" s="15">
        <f t="shared" si="11"/>
        <v>467</v>
      </c>
      <c r="M6" s="15">
        <f t="shared" si="12"/>
        <v>466</v>
      </c>
      <c r="N6" s="15">
        <f t="shared" si="13"/>
        <v>495</v>
      </c>
      <c r="O6" s="15">
        <f t="shared" si="14"/>
        <v>434.75</v>
      </c>
      <c r="Q6" s="16">
        <v>6.14</v>
      </c>
      <c r="R6" s="16">
        <v>6.01</v>
      </c>
      <c r="S6" s="16">
        <v>5.89</v>
      </c>
      <c r="T6" s="16">
        <v>5.3</v>
      </c>
      <c r="U6" s="16">
        <v>4.75</v>
      </c>
      <c r="V6" s="16">
        <v>4.4400000000000004</v>
      </c>
      <c r="W6" s="16">
        <v>4.4000000000000004</v>
      </c>
      <c r="X6" s="16">
        <v>5.15</v>
      </c>
      <c r="Y6" s="16">
        <v>5.33</v>
      </c>
      <c r="Z6" s="16">
        <v>5.71</v>
      </c>
      <c r="AA6" s="16">
        <v>5.89</v>
      </c>
      <c r="AB6" s="16">
        <v>6.06</v>
      </c>
      <c r="AC6" s="65">
        <v>0.8</v>
      </c>
      <c r="AD6" s="66">
        <f>VLOOKUP($B6,Tabela14[[Cliente]:[Potência]],5,0)</f>
        <v>3.3</v>
      </c>
    </row>
    <row r="7" spans="1:30" x14ac:dyDescent="0.25">
      <c r="A7" s="84">
        <v>5</v>
      </c>
      <c r="B7" s="119" t="s">
        <v>90</v>
      </c>
      <c r="C7" s="15">
        <f t="shared" si="2"/>
        <v>986</v>
      </c>
      <c r="D7" s="15">
        <f t="shared" si="3"/>
        <v>872</v>
      </c>
      <c r="E7" s="15">
        <f t="shared" si="4"/>
        <v>946</v>
      </c>
      <c r="F7" s="15">
        <f t="shared" si="5"/>
        <v>824</v>
      </c>
      <c r="G7" s="15">
        <f t="shared" si="6"/>
        <v>763</v>
      </c>
      <c r="H7" s="15">
        <f t="shared" si="7"/>
        <v>690</v>
      </c>
      <c r="I7" s="15">
        <f t="shared" si="8"/>
        <v>707</v>
      </c>
      <c r="J7" s="15">
        <f t="shared" si="9"/>
        <v>827</v>
      </c>
      <c r="K7" s="15">
        <f t="shared" si="10"/>
        <v>828</v>
      </c>
      <c r="L7" s="15">
        <f t="shared" si="11"/>
        <v>917</v>
      </c>
      <c r="M7" s="15">
        <f t="shared" si="12"/>
        <v>916</v>
      </c>
      <c r="N7" s="15">
        <f t="shared" si="13"/>
        <v>973</v>
      </c>
      <c r="O7" s="15">
        <f t="shared" si="14"/>
        <v>854.08333333333337</v>
      </c>
      <c r="Q7" s="16">
        <v>6.14</v>
      </c>
      <c r="R7" s="16">
        <v>6.01</v>
      </c>
      <c r="S7" s="16">
        <v>5.89</v>
      </c>
      <c r="T7" s="16">
        <v>5.3</v>
      </c>
      <c r="U7" s="16">
        <v>4.75</v>
      </c>
      <c r="V7" s="16">
        <v>4.4400000000000004</v>
      </c>
      <c r="W7" s="16">
        <v>4.4000000000000004</v>
      </c>
      <c r="X7" s="16">
        <v>5.15</v>
      </c>
      <c r="Y7" s="16">
        <v>5.33</v>
      </c>
      <c r="Z7" s="16">
        <v>5.71</v>
      </c>
      <c r="AA7" s="16">
        <v>5.89</v>
      </c>
      <c r="AB7" s="16">
        <v>6.06</v>
      </c>
      <c r="AC7" s="65">
        <v>0.8</v>
      </c>
      <c r="AD7" s="66">
        <f>VLOOKUP($B7,Tabela14[[Cliente]:[Potência]],5,0)</f>
        <v>6.48</v>
      </c>
    </row>
    <row r="8" spans="1:30" x14ac:dyDescent="0.25">
      <c r="A8" s="84">
        <v>6</v>
      </c>
      <c r="B8" s="119" t="s">
        <v>91</v>
      </c>
      <c r="C8" s="15">
        <f t="shared" si="2"/>
        <v>452</v>
      </c>
      <c r="D8" s="15">
        <f t="shared" si="3"/>
        <v>399</v>
      </c>
      <c r="E8" s="15">
        <f t="shared" si="4"/>
        <v>433</v>
      </c>
      <c r="F8" s="15">
        <f t="shared" si="5"/>
        <v>377</v>
      </c>
      <c r="G8" s="15">
        <f t="shared" si="6"/>
        <v>349</v>
      </c>
      <c r="H8" s="15">
        <f t="shared" si="7"/>
        <v>316</v>
      </c>
      <c r="I8" s="15">
        <f t="shared" si="8"/>
        <v>324</v>
      </c>
      <c r="J8" s="15">
        <f t="shared" si="9"/>
        <v>379</v>
      </c>
      <c r="K8" s="15">
        <f t="shared" si="10"/>
        <v>379</v>
      </c>
      <c r="L8" s="15">
        <f t="shared" si="11"/>
        <v>420</v>
      </c>
      <c r="M8" s="15">
        <f t="shared" si="12"/>
        <v>419</v>
      </c>
      <c r="N8" s="15">
        <f t="shared" si="13"/>
        <v>446</v>
      </c>
      <c r="O8" s="15">
        <f t="shared" si="14"/>
        <v>391.08333333333331</v>
      </c>
      <c r="Q8" s="16">
        <v>6.14</v>
      </c>
      <c r="R8" s="16">
        <v>6.01</v>
      </c>
      <c r="S8" s="16">
        <v>5.89</v>
      </c>
      <c r="T8" s="16">
        <v>5.3</v>
      </c>
      <c r="U8" s="16">
        <v>4.75</v>
      </c>
      <c r="V8" s="16">
        <v>4.4400000000000004</v>
      </c>
      <c r="W8" s="16">
        <v>4.4000000000000004</v>
      </c>
      <c r="X8" s="16">
        <v>5.15</v>
      </c>
      <c r="Y8" s="16">
        <v>5.33</v>
      </c>
      <c r="Z8" s="16">
        <v>5.71</v>
      </c>
      <c r="AA8" s="16">
        <v>5.89</v>
      </c>
      <c r="AB8" s="16">
        <v>6.06</v>
      </c>
      <c r="AC8" s="65">
        <v>0.8</v>
      </c>
      <c r="AD8" s="66">
        <f>VLOOKUP($B8,Tabela14[[Cliente]:[Potência]],5,0)</f>
        <v>2.97</v>
      </c>
    </row>
    <row r="9" spans="1:30" x14ac:dyDescent="0.25">
      <c r="A9" s="84">
        <v>7</v>
      </c>
      <c r="B9" s="119" t="s">
        <v>92</v>
      </c>
      <c r="C9" s="15">
        <f t="shared" si="2"/>
        <v>2121</v>
      </c>
      <c r="D9" s="15">
        <f t="shared" si="3"/>
        <v>1906</v>
      </c>
      <c r="E9" s="15">
        <f t="shared" si="4"/>
        <v>2010</v>
      </c>
      <c r="F9" s="15">
        <f t="shared" si="5"/>
        <v>1700</v>
      </c>
      <c r="G9" s="15">
        <f t="shared" si="6"/>
        <v>1495</v>
      </c>
      <c r="H9" s="15">
        <f t="shared" si="7"/>
        <v>1236</v>
      </c>
      <c r="I9" s="15">
        <f t="shared" si="8"/>
        <v>1406</v>
      </c>
      <c r="J9" s="15">
        <f t="shared" si="9"/>
        <v>1627</v>
      </c>
      <c r="K9" s="15">
        <f t="shared" si="10"/>
        <v>1550</v>
      </c>
      <c r="L9" s="15">
        <f t="shared" si="11"/>
        <v>1867</v>
      </c>
      <c r="M9" s="15">
        <f t="shared" si="12"/>
        <v>2027</v>
      </c>
      <c r="N9" s="15">
        <f t="shared" si="13"/>
        <v>2158</v>
      </c>
      <c r="O9" s="15">
        <f t="shared" si="14"/>
        <v>1758.5833333333333</v>
      </c>
      <c r="Q9" s="16">
        <v>5.76</v>
      </c>
      <c r="R9" s="16">
        <v>5.73</v>
      </c>
      <c r="S9" s="16">
        <v>5.46</v>
      </c>
      <c r="T9" s="16">
        <v>4.7699999999999996</v>
      </c>
      <c r="U9" s="16">
        <v>4.0599999999999996</v>
      </c>
      <c r="V9" s="16">
        <v>3.47</v>
      </c>
      <c r="W9" s="16">
        <v>3.82</v>
      </c>
      <c r="X9" s="16">
        <v>4.42</v>
      </c>
      <c r="Y9" s="16">
        <v>4.3499999999999996</v>
      </c>
      <c r="Z9" s="16">
        <v>5.07</v>
      </c>
      <c r="AA9" s="16">
        <v>5.69</v>
      </c>
      <c r="AB9" s="16">
        <v>5.86</v>
      </c>
      <c r="AC9" s="65">
        <v>0.75</v>
      </c>
      <c r="AD9" s="66">
        <f>VLOOKUP($B9,Tabela14[[Cliente]:[Potência]],5,0)</f>
        <v>15.84</v>
      </c>
    </row>
    <row r="10" spans="1:30" x14ac:dyDescent="0.25">
      <c r="A10" s="84">
        <v>8</v>
      </c>
      <c r="B10" s="119" t="s">
        <v>93</v>
      </c>
      <c r="C10" s="15">
        <f t="shared" si="2"/>
        <v>500</v>
      </c>
      <c r="D10" s="15">
        <f t="shared" si="3"/>
        <v>450</v>
      </c>
      <c r="E10" s="15">
        <f t="shared" si="4"/>
        <v>474</v>
      </c>
      <c r="F10" s="15">
        <f t="shared" si="5"/>
        <v>401</v>
      </c>
      <c r="G10" s="15">
        <f t="shared" si="6"/>
        <v>353</v>
      </c>
      <c r="H10" s="15">
        <f t="shared" si="7"/>
        <v>292</v>
      </c>
      <c r="I10" s="15">
        <f t="shared" si="8"/>
        <v>332</v>
      </c>
      <c r="J10" s="15">
        <f t="shared" si="9"/>
        <v>384</v>
      </c>
      <c r="K10" s="15">
        <f t="shared" si="10"/>
        <v>366</v>
      </c>
      <c r="L10" s="15">
        <f t="shared" si="11"/>
        <v>440</v>
      </c>
      <c r="M10" s="15">
        <f t="shared" si="12"/>
        <v>478</v>
      </c>
      <c r="N10" s="15">
        <f t="shared" si="13"/>
        <v>509</v>
      </c>
      <c r="O10" s="15">
        <f t="shared" si="14"/>
        <v>414.91666666666669</v>
      </c>
      <c r="Q10" s="16">
        <v>5.76</v>
      </c>
      <c r="R10" s="16">
        <v>5.73</v>
      </c>
      <c r="S10" s="16">
        <v>5.46</v>
      </c>
      <c r="T10" s="16">
        <v>4.7699999999999996</v>
      </c>
      <c r="U10" s="16">
        <v>4.0599999999999996</v>
      </c>
      <c r="V10" s="16">
        <v>3.47</v>
      </c>
      <c r="W10" s="16">
        <v>3.82</v>
      </c>
      <c r="X10" s="16">
        <v>4.42</v>
      </c>
      <c r="Y10" s="16">
        <v>4.3499999999999996</v>
      </c>
      <c r="Z10" s="16">
        <v>5.07</v>
      </c>
      <c r="AA10" s="16">
        <v>5.69</v>
      </c>
      <c r="AB10" s="16">
        <v>5.86</v>
      </c>
      <c r="AC10" s="65">
        <v>0.85</v>
      </c>
      <c r="AD10" s="66">
        <f>VLOOKUP($B10,Tabela14[[Cliente]:[Potência]],5,0)</f>
        <v>3.3</v>
      </c>
    </row>
    <row r="11" spans="1:30" x14ac:dyDescent="0.25">
      <c r="A11" s="84">
        <v>9</v>
      </c>
      <c r="B11" s="119" t="s">
        <v>94</v>
      </c>
      <c r="C11" s="15">
        <f t="shared" si="2"/>
        <v>8762</v>
      </c>
      <c r="D11" s="15">
        <f t="shared" si="3"/>
        <v>7746</v>
      </c>
      <c r="E11" s="15">
        <f t="shared" si="4"/>
        <v>8405</v>
      </c>
      <c r="F11" s="15">
        <f t="shared" si="5"/>
        <v>7319</v>
      </c>
      <c r="G11" s="15">
        <f t="shared" si="6"/>
        <v>6778</v>
      </c>
      <c r="H11" s="15">
        <f t="shared" si="7"/>
        <v>6131</v>
      </c>
      <c r="I11" s="15">
        <f t="shared" si="8"/>
        <v>6279</v>
      </c>
      <c r="J11" s="15">
        <f t="shared" si="9"/>
        <v>7349</v>
      </c>
      <c r="K11" s="15">
        <f t="shared" si="10"/>
        <v>7360</v>
      </c>
      <c r="L11" s="15">
        <f t="shared" si="11"/>
        <v>8148</v>
      </c>
      <c r="M11" s="15">
        <f t="shared" si="12"/>
        <v>8134</v>
      </c>
      <c r="N11" s="15">
        <f t="shared" si="13"/>
        <v>8648</v>
      </c>
      <c r="O11" s="15">
        <f t="shared" si="14"/>
        <v>7588.25</v>
      </c>
      <c r="Q11" s="16">
        <v>6.14</v>
      </c>
      <c r="R11" s="16">
        <v>6.01</v>
      </c>
      <c r="S11" s="16">
        <v>5.89</v>
      </c>
      <c r="T11" s="16">
        <v>5.3</v>
      </c>
      <c r="U11" s="16">
        <v>4.75</v>
      </c>
      <c r="V11" s="16">
        <v>4.4400000000000004</v>
      </c>
      <c r="W11" s="16">
        <v>4.4000000000000004</v>
      </c>
      <c r="X11" s="16">
        <v>5.15</v>
      </c>
      <c r="Y11" s="16">
        <v>5.33</v>
      </c>
      <c r="Z11" s="16">
        <v>5.71</v>
      </c>
      <c r="AA11" s="16">
        <v>5.89</v>
      </c>
      <c r="AB11" s="16">
        <v>6.06</v>
      </c>
      <c r="AC11" s="65">
        <v>0.75</v>
      </c>
      <c r="AD11" s="66">
        <f>VLOOKUP($B11,Tabela14[[Cliente]:[Potência]],5,0)</f>
        <v>61.38</v>
      </c>
    </row>
    <row r="12" spans="1:30" x14ac:dyDescent="0.25">
      <c r="A12" s="84">
        <v>10</v>
      </c>
      <c r="B12" s="119" t="s">
        <v>95</v>
      </c>
      <c r="C12" s="15">
        <f t="shared" si="2"/>
        <v>901</v>
      </c>
      <c r="D12" s="15">
        <f t="shared" si="3"/>
        <v>810</v>
      </c>
      <c r="E12" s="15">
        <f t="shared" si="4"/>
        <v>854</v>
      </c>
      <c r="F12" s="15">
        <f t="shared" si="5"/>
        <v>722</v>
      </c>
      <c r="G12" s="15">
        <f t="shared" si="6"/>
        <v>635</v>
      </c>
      <c r="H12" s="15">
        <f t="shared" si="7"/>
        <v>525</v>
      </c>
      <c r="I12" s="15">
        <f t="shared" si="8"/>
        <v>597</v>
      </c>
      <c r="J12" s="15">
        <f t="shared" si="9"/>
        <v>691</v>
      </c>
      <c r="K12" s="15">
        <f t="shared" si="10"/>
        <v>658</v>
      </c>
      <c r="L12" s="15">
        <f t="shared" si="11"/>
        <v>793</v>
      </c>
      <c r="M12" s="15">
        <f t="shared" si="12"/>
        <v>861</v>
      </c>
      <c r="N12" s="15">
        <f t="shared" si="13"/>
        <v>917</v>
      </c>
      <c r="O12" s="15">
        <f t="shared" si="14"/>
        <v>747</v>
      </c>
      <c r="Q12" s="16">
        <v>5.76</v>
      </c>
      <c r="R12" s="16">
        <v>5.73</v>
      </c>
      <c r="S12" s="16">
        <v>5.46</v>
      </c>
      <c r="T12" s="16">
        <v>4.7699999999999996</v>
      </c>
      <c r="U12" s="16">
        <v>4.0599999999999996</v>
      </c>
      <c r="V12" s="16">
        <v>3.47</v>
      </c>
      <c r="W12" s="16">
        <v>3.82</v>
      </c>
      <c r="X12" s="16">
        <v>4.42</v>
      </c>
      <c r="Y12" s="16">
        <v>4.3499999999999996</v>
      </c>
      <c r="Z12" s="16">
        <v>5.07</v>
      </c>
      <c r="AA12" s="16">
        <v>5.69</v>
      </c>
      <c r="AB12" s="16">
        <v>5.86</v>
      </c>
      <c r="AC12" s="65">
        <v>0.85</v>
      </c>
      <c r="AD12" s="66">
        <f>VLOOKUP($B12,Tabela14[[Cliente]:[Potência]],5,0)</f>
        <v>5.94</v>
      </c>
    </row>
    <row r="13" spans="1:30" x14ac:dyDescent="0.25">
      <c r="A13" s="84">
        <v>11</v>
      </c>
      <c r="B13" s="119" t="s">
        <v>96</v>
      </c>
      <c r="C13" s="15">
        <f t="shared" si="2"/>
        <v>895</v>
      </c>
      <c r="D13" s="15">
        <f t="shared" si="3"/>
        <v>804</v>
      </c>
      <c r="E13" s="15">
        <f t="shared" si="4"/>
        <v>849</v>
      </c>
      <c r="F13" s="15">
        <f t="shared" si="5"/>
        <v>717</v>
      </c>
      <c r="G13" s="15">
        <f t="shared" si="6"/>
        <v>631</v>
      </c>
      <c r="H13" s="15">
        <f t="shared" si="7"/>
        <v>522</v>
      </c>
      <c r="I13" s="15">
        <f t="shared" si="8"/>
        <v>593</v>
      </c>
      <c r="J13" s="15">
        <f t="shared" si="9"/>
        <v>687</v>
      </c>
      <c r="K13" s="15">
        <f t="shared" si="10"/>
        <v>654</v>
      </c>
      <c r="L13" s="15">
        <f t="shared" si="11"/>
        <v>788</v>
      </c>
      <c r="M13" s="15">
        <f t="shared" si="12"/>
        <v>856</v>
      </c>
      <c r="N13" s="15">
        <f t="shared" si="13"/>
        <v>911</v>
      </c>
      <c r="O13" s="15">
        <f t="shared" si="14"/>
        <v>742.25</v>
      </c>
      <c r="Q13" s="16">
        <v>5.76</v>
      </c>
      <c r="R13" s="16">
        <v>5.73</v>
      </c>
      <c r="S13" s="16">
        <v>5.46</v>
      </c>
      <c r="T13" s="16">
        <v>4.7699999999999996</v>
      </c>
      <c r="U13" s="16">
        <v>4.0599999999999996</v>
      </c>
      <c r="V13" s="16">
        <v>3.47</v>
      </c>
      <c r="W13" s="16">
        <v>3.82</v>
      </c>
      <c r="X13" s="16">
        <v>4.42</v>
      </c>
      <c r="Y13" s="16">
        <v>4.3499999999999996</v>
      </c>
      <c r="Z13" s="16">
        <v>5.07</v>
      </c>
      <c r="AA13" s="16">
        <v>5.69</v>
      </c>
      <c r="AB13" s="16">
        <v>5.86</v>
      </c>
      <c r="AC13" s="65">
        <v>0.8</v>
      </c>
      <c r="AD13" s="66">
        <f>VLOOKUP($B13,Tabela14[[Cliente]:[Potência]],5,0)</f>
        <v>6.27</v>
      </c>
    </row>
    <row r="14" spans="1:30" x14ac:dyDescent="0.25">
      <c r="A14" s="84">
        <v>12</v>
      </c>
      <c r="B14" s="119" t="s">
        <v>97</v>
      </c>
      <c r="C14" s="15">
        <f t="shared" si="2"/>
        <v>701</v>
      </c>
      <c r="D14" s="15">
        <f t="shared" si="3"/>
        <v>630</v>
      </c>
      <c r="E14" s="15">
        <f t="shared" si="4"/>
        <v>664</v>
      </c>
      <c r="F14" s="15">
        <f t="shared" si="5"/>
        <v>561</v>
      </c>
      <c r="G14" s="15">
        <f t="shared" si="6"/>
        <v>494</v>
      </c>
      <c r="H14" s="15">
        <f t="shared" si="7"/>
        <v>408</v>
      </c>
      <c r="I14" s="15">
        <f t="shared" si="8"/>
        <v>465</v>
      </c>
      <c r="J14" s="15">
        <f t="shared" si="9"/>
        <v>538</v>
      </c>
      <c r="K14" s="15">
        <f t="shared" si="10"/>
        <v>512</v>
      </c>
      <c r="L14" s="15">
        <f t="shared" si="11"/>
        <v>617</v>
      </c>
      <c r="M14" s="15">
        <f t="shared" si="12"/>
        <v>670</v>
      </c>
      <c r="N14" s="15">
        <f t="shared" si="13"/>
        <v>713</v>
      </c>
      <c r="O14" s="15">
        <f t="shared" si="14"/>
        <v>581.08333333333337</v>
      </c>
      <c r="Q14" s="16">
        <v>5.76</v>
      </c>
      <c r="R14" s="16">
        <v>5.73</v>
      </c>
      <c r="S14" s="16">
        <v>5.46</v>
      </c>
      <c r="T14" s="16">
        <v>4.7699999999999996</v>
      </c>
      <c r="U14" s="16">
        <v>4.0599999999999996</v>
      </c>
      <c r="V14" s="16">
        <v>3.47</v>
      </c>
      <c r="W14" s="16">
        <v>3.82</v>
      </c>
      <c r="X14" s="16">
        <v>4.42</v>
      </c>
      <c r="Y14" s="16">
        <v>4.3499999999999996</v>
      </c>
      <c r="Z14" s="16">
        <v>5.07</v>
      </c>
      <c r="AA14" s="16">
        <v>5.69</v>
      </c>
      <c r="AB14" s="16">
        <v>5.86</v>
      </c>
      <c r="AC14" s="65">
        <v>0.85</v>
      </c>
      <c r="AD14" s="66">
        <f>VLOOKUP($B14,Tabela14[[Cliente]:[Potência]],5,0)</f>
        <v>4.62</v>
      </c>
    </row>
    <row r="15" spans="1:30" x14ac:dyDescent="0.25">
      <c r="A15" s="84">
        <v>13</v>
      </c>
      <c r="B15" s="119" t="s">
        <v>98</v>
      </c>
      <c r="C15" s="15">
        <f t="shared" si="2"/>
        <v>3535</v>
      </c>
      <c r="D15" s="15">
        <f t="shared" si="3"/>
        <v>3176</v>
      </c>
      <c r="E15" s="15">
        <f t="shared" si="4"/>
        <v>3351</v>
      </c>
      <c r="F15" s="15">
        <f t="shared" si="5"/>
        <v>2833</v>
      </c>
      <c r="G15" s="15">
        <f t="shared" si="6"/>
        <v>2492</v>
      </c>
      <c r="H15" s="15">
        <f t="shared" si="7"/>
        <v>2061</v>
      </c>
      <c r="I15" s="15">
        <f t="shared" si="8"/>
        <v>2344</v>
      </c>
      <c r="J15" s="15">
        <f t="shared" si="9"/>
        <v>2712</v>
      </c>
      <c r="K15" s="15">
        <f t="shared" si="10"/>
        <v>2583</v>
      </c>
      <c r="L15" s="15">
        <f t="shared" si="11"/>
        <v>3111</v>
      </c>
      <c r="M15" s="15">
        <f t="shared" si="12"/>
        <v>3379</v>
      </c>
      <c r="N15" s="15">
        <f t="shared" si="13"/>
        <v>3596</v>
      </c>
      <c r="O15" s="15">
        <f t="shared" si="14"/>
        <v>2931.0833333333335</v>
      </c>
      <c r="Q15" s="16">
        <v>5.76</v>
      </c>
      <c r="R15" s="16">
        <v>5.73</v>
      </c>
      <c r="S15" s="16">
        <v>5.46</v>
      </c>
      <c r="T15" s="16">
        <v>4.7699999999999996</v>
      </c>
      <c r="U15" s="16">
        <v>4.0599999999999996</v>
      </c>
      <c r="V15" s="16">
        <v>3.47</v>
      </c>
      <c r="W15" s="16">
        <v>3.82</v>
      </c>
      <c r="X15" s="16">
        <v>4.42</v>
      </c>
      <c r="Y15" s="16">
        <v>4.3499999999999996</v>
      </c>
      <c r="Z15" s="16">
        <v>5.07</v>
      </c>
      <c r="AA15" s="16">
        <v>5.69</v>
      </c>
      <c r="AB15" s="16">
        <v>5.86</v>
      </c>
      <c r="AC15" s="65">
        <v>0.75</v>
      </c>
      <c r="AD15" s="66">
        <f>VLOOKUP($B15,Tabela14[[Cliente]:[Potência]],5,0)</f>
        <v>26.4</v>
      </c>
    </row>
    <row r="16" spans="1:30" x14ac:dyDescent="0.25">
      <c r="A16" s="84">
        <v>14</v>
      </c>
      <c r="B16" s="119" t="s">
        <v>99</v>
      </c>
      <c r="C16" s="15">
        <f t="shared" si="2"/>
        <v>1791</v>
      </c>
      <c r="D16" s="15">
        <f t="shared" si="3"/>
        <v>1609</v>
      </c>
      <c r="E16" s="15">
        <f t="shared" si="4"/>
        <v>1698</v>
      </c>
      <c r="F16" s="15">
        <f t="shared" si="5"/>
        <v>1435</v>
      </c>
      <c r="G16" s="15">
        <f t="shared" si="6"/>
        <v>1262</v>
      </c>
      <c r="H16" s="15">
        <f t="shared" si="7"/>
        <v>1044</v>
      </c>
      <c r="I16" s="15">
        <f t="shared" si="8"/>
        <v>1187</v>
      </c>
      <c r="J16" s="15">
        <f t="shared" si="9"/>
        <v>1374</v>
      </c>
      <c r="K16" s="15">
        <f t="shared" si="10"/>
        <v>1309</v>
      </c>
      <c r="L16" s="15">
        <f t="shared" si="11"/>
        <v>1576</v>
      </c>
      <c r="M16" s="15">
        <f t="shared" si="12"/>
        <v>1712</v>
      </c>
      <c r="N16" s="15">
        <f t="shared" si="13"/>
        <v>1822</v>
      </c>
      <c r="O16" s="15">
        <f t="shared" si="14"/>
        <v>1484.9166666666667</v>
      </c>
      <c r="Q16" s="16">
        <v>5.76</v>
      </c>
      <c r="R16" s="16">
        <v>5.73</v>
      </c>
      <c r="S16" s="16">
        <v>5.46</v>
      </c>
      <c r="T16" s="16">
        <v>4.7699999999999996</v>
      </c>
      <c r="U16" s="16">
        <v>4.0599999999999996</v>
      </c>
      <c r="V16" s="16">
        <v>3.47</v>
      </c>
      <c r="W16" s="16">
        <v>3.82</v>
      </c>
      <c r="X16" s="16">
        <v>4.42</v>
      </c>
      <c r="Y16" s="16">
        <v>4.3499999999999996</v>
      </c>
      <c r="Z16" s="16">
        <v>5.07</v>
      </c>
      <c r="AA16" s="16">
        <v>5.69</v>
      </c>
      <c r="AB16" s="16">
        <v>5.86</v>
      </c>
      <c r="AC16" s="65">
        <v>0.8</v>
      </c>
      <c r="AD16" s="66">
        <f>VLOOKUP($B16,Tabela14[[Cliente]:[Potência]],5,0)</f>
        <v>12.54</v>
      </c>
    </row>
    <row r="17" spans="1:30" x14ac:dyDescent="0.25">
      <c r="A17" s="84">
        <v>15</v>
      </c>
      <c r="B17" s="119" t="s">
        <v>100</v>
      </c>
      <c r="C17" s="15">
        <f t="shared" si="2"/>
        <v>565</v>
      </c>
      <c r="D17" s="15">
        <f t="shared" si="3"/>
        <v>508</v>
      </c>
      <c r="E17" s="15">
        <f t="shared" si="4"/>
        <v>536</v>
      </c>
      <c r="F17" s="15">
        <f t="shared" si="5"/>
        <v>453</v>
      </c>
      <c r="G17" s="15">
        <f t="shared" si="6"/>
        <v>398</v>
      </c>
      <c r="H17" s="15">
        <f t="shared" si="7"/>
        <v>329</v>
      </c>
      <c r="I17" s="15">
        <f t="shared" si="8"/>
        <v>375</v>
      </c>
      <c r="J17" s="15">
        <f t="shared" si="9"/>
        <v>434</v>
      </c>
      <c r="K17" s="15">
        <f t="shared" si="10"/>
        <v>413</v>
      </c>
      <c r="L17" s="15">
        <f t="shared" si="11"/>
        <v>497</v>
      </c>
      <c r="M17" s="15">
        <f t="shared" si="12"/>
        <v>540</v>
      </c>
      <c r="N17" s="15">
        <f t="shared" si="13"/>
        <v>575</v>
      </c>
      <c r="O17" s="15">
        <f t="shared" si="14"/>
        <v>468.58333333333331</v>
      </c>
      <c r="Q17" s="16">
        <v>5.76</v>
      </c>
      <c r="R17" s="16">
        <v>5.73</v>
      </c>
      <c r="S17" s="16">
        <v>5.46</v>
      </c>
      <c r="T17" s="16">
        <v>4.7699999999999996</v>
      </c>
      <c r="U17" s="16">
        <v>4.0599999999999996</v>
      </c>
      <c r="V17" s="16">
        <v>3.47</v>
      </c>
      <c r="W17" s="16">
        <v>3.82</v>
      </c>
      <c r="X17" s="16">
        <v>4.42</v>
      </c>
      <c r="Y17" s="16">
        <v>4.3499999999999996</v>
      </c>
      <c r="Z17" s="16">
        <v>5.07</v>
      </c>
      <c r="AA17" s="16">
        <v>5.69</v>
      </c>
      <c r="AB17" s="16">
        <v>5.86</v>
      </c>
      <c r="AC17" s="65">
        <v>0.8</v>
      </c>
      <c r="AD17" s="66">
        <f>VLOOKUP($B17,Tabela14[[Cliente]:[Potência]],5,0)</f>
        <v>3.96</v>
      </c>
    </row>
    <row r="18" spans="1:30" x14ac:dyDescent="0.25">
      <c r="A18" s="84">
        <v>16</v>
      </c>
      <c r="B18" s="119" t="s">
        <v>101</v>
      </c>
      <c r="C18" s="15">
        <f t="shared" si="2"/>
        <v>8678</v>
      </c>
      <c r="D18" s="15">
        <f t="shared" si="3"/>
        <v>7797</v>
      </c>
      <c r="E18" s="15">
        <f t="shared" si="4"/>
        <v>8226</v>
      </c>
      <c r="F18" s="15">
        <f t="shared" si="5"/>
        <v>6954</v>
      </c>
      <c r="G18" s="15">
        <f t="shared" si="6"/>
        <v>6116</v>
      </c>
      <c r="H18" s="15">
        <f t="shared" si="7"/>
        <v>5059</v>
      </c>
      <c r="I18" s="15">
        <f t="shared" si="8"/>
        <v>5755</v>
      </c>
      <c r="J18" s="15">
        <f t="shared" si="9"/>
        <v>6659</v>
      </c>
      <c r="K18" s="15">
        <f t="shared" si="10"/>
        <v>6342</v>
      </c>
      <c r="L18" s="15">
        <f t="shared" si="11"/>
        <v>7638</v>
      </c>
      <c r="M18" s="15">
        <f t="shared" si="12"/>
        <v>8296</v>
      </c>
      <c r="N18" s="15">
        <f t="shared" si="13"/>
        <v>8828</v>
      </c>
      <c r="O18" s="15">
        <f t="shared" si="14"/>
        <v>7195.666666666667</v>
      </c>
      <c r="Q18" s="16">
        <v>5.76</v>
      </c>
      <c r="R18" s="16">
        <v>5.73</v>
      </c>
      <c r="S18" s="16">
        <v>5.46</v>
      </c>
      <c r="T18" s="16">
        <v>4.7699999999999996</v>
      </c>
      <c r="U18" s="16">
        <v>4.0599999999999996</v>
      </c>
      <c r="V18" s="16">
        <v>3.47</v>
      </c>
      <c r="W18" s="16">
        <v>3.82</v>
      </c>
      <c r="X18" s="16">
        <v>4.42</v>
      </c>
      <c r="Y18" s="16">
        <v>4.3499999999999996</v>
      </c>
      <c r="Z18" s="16">
        <v>5.07</v>
      </c>
      <c r="AA18" s="16">
        <v>5.69</v>
      </c>
      <c r="AB18" s="16">
        <v>5.86</v>
      </c>
      <c r="AC18" s="65">
        <v>0.75</v>
      </c>
      <c r="AD18" s="66">
        <f>VLOOKUP($B18,Tabela14[[Cliente]:[Potência]],5,0)</f>
        <v>64.8</v>
      </c>
    </row>
    <row r="19" spans="1:30" x14ac:dyDescent="0.25">
      <c r="A19" s="84">
        <v>17</v>
      </c>
      <c r="B19" s="119" t="s">
        <v>102</v>
      </c>
      <c r="C19" s="15">
        <f t="shared" si="2"/>
        <v>801</v>
      </c>
      <c r="D19" s="15">
        <f t="shared" si="3"/>
        <v>723</v>
      </c>
      <c r="E19" s="15">
        <f t="shared" si="4"/>
        <v>749</v>
      </c>
      <c r="F19" s="15">
        <f t="shared" si="5"/>
        <v>646</v>
      </c>
      <c r="G19" s="15">
        <f t="shared" si="6"/>
        <v>566</v>
      </c>
      <c r="H19" s="15">
        <f t="shared" si="7"/>
        <v>471</v>
      </c>
      <c r="I19" s="15">
        <f t="shared" si="8"/>
        <v>537</v>
      </c>
      <c r="J19" s="15">
        <f t="shared" si="9"/>
        <v>626</v>
      </c>
      <c r="K19" s="15">
        <f t="shared" si="10"/>
        <v>586</v>
      </c>
      <c r="L19" s="15">
        <f t="shared" si="11"/>
        <v>701</v>
      </c>
      <c r="M19" s="15">
        <f t="shared" si="12"/>
        <v>761</v>
      </c>
      <c r="N19" s="15">
        <f t="shared" si="13"/>
        <v>806</v>
      </c>
      <c r="O19" s="15">
        <f t="shared" si="14"/>
        <v>664.41666666666663</v>
      </c>
      <c r="Q19" s="16">
        <v>5.8</v>
      </c>
      <c r="R19" s="16">
        <v>5.8</v>
      </c>
      <c r="S19" s="16">
        <v>5.43</v>
      </c>
      <c r="T19" s="16">
        <v>4.84</v>
      </c>
      <c r="U19" s="16">
        <v>4.0999999999999996</v>
      </c>
      <c r="V19" s="16">
        <v>3.53</v>
      </c>
      <c r="W19" s="16">
        <v>3.89</v>
      </c>
      <c r="X19" s="16">
        <v>4.54</v>
      </c>
      <c r="Y19" s="16">
        <v>4.3899999999999997</v>
      </c>
      <c r="Z19" s="16">
        <v>5.08</v>
      </c>
      <c r="AA19" s="16">
        <v>5.7</v>
      </c>
      <c r="AB19" s="16">
        <v>5.84</v>
      </c>
      <c r="AC19" s="65">
        <v>0.75</v>
      </c>
      <c r="AD19" s="66">
        <f>VLOOKUP($B19,Tabela14[[Cliente]:[Potência]],5,0)</f>
        <v>5.94</v>
      </c>
    </row>
    <row r="20" spans="1:30" x14ac:dyDescent="0.25">
      <c r="A20" s="84">
        <v>18</v>
      </c>
      <c r="B20" s="119" t="s">
        <v>103</v>
      </c>
      <c r="C20" s="15">
        <f t="shared" ref="C20:C76" si="15">ROUNDDOWN($AD20*$AC20*(Q20*Q$2),0)</f>
        <v>4120</v>
      </c>
      <c r="D20" s="15">
        <f t="shared" ref="D20:D76" si="16">ROUNDDOWN($AD20*$AC20*(R20*R$2),0)</f>
        <v>3642</v>
      </c>
      <c r="E20" s="15">
        <f t="shared" ref="E20:E76" si="17">ROUNDDOWN($AD20*$AC20*(S20*S$2),0)</f>
        <v>3952</v>
      </c>
      <c r="F20" s="15">
        <f t="shared" ref="F20:F76" si="18">ROUNDDOWN($AD20*$AC20*(T20*T$2),0)</f>
        <v>3442</v>
      </c>
      <c r="G20" s="15">
        <f t="shared" ref="G20:G76" si="19">ROUNDDOWN($AD20*$AC20*(U20*U$2),0)</f>
        <v>3187</v>
      </c>
      <c r="H20" s="15">
        <f t="shared" ref="H20:H76" si="20">ROUNDDOWN($AD20*$AC20*(V20*V$2),0)</f>
        <v>2883</v>
      </c>
      <c r="I20" s="15">
        <f t="shared" ref="I20:I76" si="21">ROUNDDOWN($AD20*$AC20*(W20*W$2),0)</f>
        <v>2952</v>
      </c>
      <c r="J20" s="15">
        <f t="shared" ref="J20:J76" si="22">ROUNDDOWN($AD20*$AC20*(X20*X$2),0)</f>
        <v>3456</v>
      </c>
      <c r="K20" s="15">
        <f t="shared" ref="K20:K76" si="23">ROUNDDOWN($AD20*$AC20*(Y20*Y$2),0)</f>
        <v>3461</v>
      </c>
      <c r="L20" s="15">
        <f t="shared" ref="L20:L76" si="24">ROUNDDOWN($AD20*$AC20*(Z20*Z$2),0)</f>
        <v>3831</v>
      </c>
      <c r="M20" s="15">
        <f t="shared" ref="M20:M76" si="25">ROUNDDOWN($AD20*$AC20*(AA20*AA$2),0)</f>
        <v>3825</v>
      </c>
      <c r="N20" s="15">
        <f t="shared" ref="N20:N76" si="26">ROUNDDOWN($AD20*$AC20*(AB20*AB$2),0)</f>
        <v>4066</v>
      </c>
      <c r="O20" s="15">
        <f t="shared" ref="O20:O76" si="27">AVERAGE(C20:N20)</f>
        <v>3568.0833333333335</v>
      </c>
      <c r="Q20" s="16">
        <v>6.14</v>
      </c>
      <c r="R20" s="16">
        <v>6.01</v>
      </c>
      <c r="S20" s="16">
        <v>5.89</v>
      </c>
      <c r="T20" s="16">
        <v>5.3</v>
      </c>
      <c r="U20" s="16">
        <v>4.75</v>
      </c>
      <c r="V20" s="16">
        <v>4.4400000000000004</v>
      </c>
      <c r="W20" s="16">
        <v>4.4000000000000004</v>
      </c>
      <c r="X20" s="16">
        <v>5.15</v>
      </c>
      <c r="Y20" s="16">
        <v>5.33</v>
      </c>
      <c r="Z20" s="16">
        <v>5.71</v>
      </c>
      <c r="AA20" s="16">
        <v>5.89</v>
      </c>
      <c r="AB20" s="16">
        <v>6.06</v>
      </c>
      <c r="AC20" s="65">
        <v>0.82</v>
      </c>
      <c r="AD20" s="66">
        <f>VLOOKUP($B20,Tabela14[[Cliente]:[Potência]],5,0)</f>
        <v>26.4</v>
      </c>
    </row>
    <row r="21" spans="1:30" x14ac:dyDescent="0.25">
      <c r="A21" s="84">
        <v>19</v>
      </c>
      <c r="B21" s="119" t="s">
        <v>104</v>
      </c>
      <c r="C21" s="15">
        <f t="shared" si="15"/>
        <v>903</v>
      </c>
      <c r="D21" s="15">
        <f t="shared" si="16"/>
        <v>812</v>
      </c>
      <c r="E21" s="15">
        <f t="shared" si="17"/>
        <v>856</v>
      </c>
      <c r="F21" s="15">
        <f t="shared" si="18"/>
        <v>724</v>
      </c>
      <c r="G21" s="15">
        <f t="shared" si="19"/>
        <v>637</v>
      </c>
      <c r="H21" s="15">
        <f t="shared" si="20"/>
        <v>527</v>
      </c>
      <c r="I21" s="15">
        <f t="shared" si="21"/>
        <v>599</v>
      </c>
      <c r="J21" s="15">
        <f t="shared" si="22"/>
        <v>693</v>
      </c>
      <c r="K21" s="15">
        <f t="shared" si="23"/>
        <v>660</v>
      </c>
      <c r="L21" s="15">
        <f t="shared" si="24"/>
        <v>795</v>
      </c>
      <c r="M21" s="15">
        <f t="shared" si="25"/>
        <v>864</v>
      </c>
      <c r="N21" s="15">
        <f t="shared" si="26"/>
        <v>919</v>
      </c>
      <c r="O21" s="15">
        <f t="shared" si="27"/>
        <v>749.08333333333337</v>
      </c>
      <c r="Q21" s="16">
        <v>5.76</v>
      </c>
      <c r="R21" s="16">
        <v>5.73</v>
      </c>
      <c r="S21" s="16">
        <v>5.46</v>
      </c>
      <c r="T21" s="16">
        <v>4.7699999999999996</v>
      </c>
      <c r="U21" s="16">
        <v>4.0599999999999996</v>
      </c>
      <c r="V21" s="16">
        <v>3.47</v>
      </c>
      <c r="W21" s="16">
        <v>3.82</v>
      </c>
      <c r="X21" s="16">
        <v>4.42</v>
      </c>
      <c r="Y21" s="16">
        <v>4.3499999999999996</v>
      </c>
      <c r="Z21" s="16">
        <v>5.07</v>
      </c>
      <c r="AA21" s="16">
        <v>5.69</v>
      </c>
      <c r="AB21" s="16">
        <v>5.86</v>
      </c>
      <c r="AC21" s="65">
        <v>0.75</v>
      </c>
      <c r="AD21" s="66">
        <f>VLOOKUP($B21,Tabela14[[Cliente]:[Potência]],5,0)</f>
        <v>6.75</v>
      </c>
    </row>
    <row r="22" spans="1:30" x14ac:dyDescent="0.25">
      <c r="A22" s="84">
        <v>20</v>
      </c>
      <c r="B22" s="119" t="s">
        <v>105</v>
      </c>
      <c r="C22" s="15">
        <f t="shared" si="15"/>
        <v>514</v>
      </c>
      <c r="D22" s="15">
        <f t="shared" si="16"/>
        <v>462</v>
      </c>
      <c r="E22" s="15">
        <f t="shared" si="17"/>
        <v>487</v>
      </c>
      <c r="F22" s="15">
        <f t="shared" si="18"/>
        <v>412</v>
      </c>
      <c r="G22" s="15">
        <f t="shared" si="19"/>
        <v>362</v>
      </c>
      <c r="H22" s="15">
        <f t="shared" si="20"/>
        <v>299</v>
      </c>
      <c r="I22" s="15">
        <f t="shared" si="21"/>
        <v>341</v>
      </c>
      <c r="J22" s="15">
        <f t="shared" si="22"/>
        <v>394</v>
      </c>
      <c r="K22" s="15">
        <f t="shared" si="23"/>
        <v>375</v>
      </c>
      <c r="L22" s="15">
        <f t="shared" si="24"/>
        <v>452</v>
      </c>
      <c r="M22" s="15">
        <f t="shared" si="25"/>
        <v>491</v>
      </c>
      <c r="N22" s="15">
        <f t="shared" si="26"/>
        <v>523</v>
      </c>
      <c r="O22" s="15">
        <f t="shared" si="27"/>
        <v>426</v>
      </c>
      <c r="Q22" s="16">
        <v>5.76</v>
      </c>
      <c r="R22" s="16">
        <v>5.73</v>
      </c>
      <c r="S22" s="16">
        <v>5.46</v>
      </c>
      <c r="T22" s="16">
        <v>4.7699999999999996</v>
      </c>
      <c r="U22" s="16">
        <v>4.0599999999999996</v>
      </c>
      <c r="V22" s="16">
        <v>3.47</v>
      </c>
      <c r="W22" s="16">
        <v>3.82</v>
      </c>
      <c r="X22" s="16">
        <v>4.42</v>
      </c>
      <c r="Y22" s="16">
        <v>4.3499999999999996</v>
      </c>
      <c r="Z22" s="16">
        <v>5.07</v>
      </c>
      <c r="AA22" s="16">
        <v>5.69</v>
      </c>
      <c r="AB22" s="16">
        <v>5.86</v>
      </c>
      <c r="AC22" s="65">
        <v>0.8</v>
      </c>
      <c r="AD22" s="66">
        <f>VLOOKUP($B22,Tabela14[[Cliente]:[Potência]],5,0)</f>
        <v>3.6</v>
      </c>
    </row>
    <row r="23" spans="1:30" x14ac:dyDescent="0.25">
      <c r="A23" s="84">
        <v>21</v>
      </c>
      <c r="B23" s="119" t="s">
        <v>106</v>
      </c>
      <c r="C23" s="15">
        <f t="shared" si="15"/>
        <v>1237</v>
      </c>
      <c r="D23" s="15">
        <f t="shared" si="16"/>
        <v>1111</v>
      </c>
      <c r="E23" s="15">
        <f t="shared" si="17"/>
        <v>1172</v>
      </c>
      <c r="F23" s="15">
        <f t="shared" si="18"/>
        <v>991</v>
      </c>
      <c r="G23" s="15">
        <f t="shared" si="19"/>
        <v>872</v>
      </c>
      <c r="H23" s="15">
        <f t="shared" si="20"/>
        <v>721</v>
      </c>
      <c r="I23" s="15">
        <f t="shared" si="21"/>
        <v>820</v>
      </c>
      <c r="J23" s="15">
        <f t="shared" si="22"/>
        <v>949</v>
      </c>
      <c r="K23" s="15">
        <f t="shared" si="23"/>
        <v>904</v>
      </c>
      <c r="L23" s="15">
        <f t="shared" si="24"/>
        <v>1089</v>
      </c>
      <c r="M23" s="15">
        <f t="shared" si="25"/>
        <v>1182</v>
      </c>
      <c r="N23" s="15">
        <f t="shared" si="26"/>
        <v>1258</v>
      </c>
      <c r="O23" s="15">
        <f t="shared" si="27"/>
        <v>1025.5</v>
      </c>
      <c r="Q23" s="16">
        <v>5.76</v>
      </c>
      <c r="R23" s="16">
        <v>5.73</v>
      </c>
      <c r="S23" s="16">
        <v>5.46</v>
      </c>
      <c r="T23" s="16">
        <v>4.7699999999999996</v>
      </c>
      <c r="U23" s="16">
        <v>4.0599999999999996</v>
      </c>
      <c r="V23" s="16">
        <v>3.47</v>
      </c>
      <c r="W23" s="16">
        <v>3.82</v>
      </c>
      <c r="X23" s="16">
        <v>4.42</v>
      </c>
      <c r="Y23" s="16">
        <v>4.3499999999999996</v>
      </c>
      <c r="Z23" s="16">
        <v>5.07</v>
      </c>
      <c r="AA23" s="16">
        <v>5.69</v>
      </c>
      <c r="AB23" s="16">
        <v>5.86</v>
      </c>
      <c r="AC23" s="65">
        <v>0.7</v>
      </c>
      <c r="AD23" s="66">
        <f>VLOOKUP($B23,Tabela14[[Cliente]:[Potência]],5,0)</f>
        <v>9.9</v>
      </c>
    </row>
    <row r="24" spans="1:30" x14ac:dyDescent="0.25">
      <c r="A24" s="84">
        <v>22</v>
      </c>
      <c r="B24" s="119" t="s">
        <v>107</v>
      </c>
      <c r="C24" s="15">
        <f t="shared" si="15"/>
        <v>795</v>
      </c>
      <c r="D24" s="15">
        <f t="shared" si="16"/>
        <v>714</v>
      </c>
      <c r="E24" s="15">
        <f t="shared" si="17"/>
        <v>754</v>
      </c>
      <c r="F24" s="15">
        <f t="shared" si="18"/>
        <v>637</v>
      </c>
      <c r="G24" s="15">
        <f t="shared" si="19"/>
        <v>560</v>
      </c>
      <c r="H24" s="15">
        <f t="shared" si="20"/>
        <v>463</v>
      </c>
      <c r="I24" s="15">
        <f t="shared" si="21"/>
        <v>527</v>
      </c>
      <c r="J24" s="15">
        <f t="shared" si="22"/>
        <v>610</v>
      </c>
      <c r="K24" s="15">
        <f t="shared" si="23"/>
        <v>581</v>
      </c>
      <c r="L24" s="15">
        <f t="shared" si="24"/>
        <v>700</v>
      </c>
      <c r="M24" s="15">
        <f t="shared" si="25"/>
        <v>760</v>
      </c>
      <c r="N24" s="15">
        <f t="shared" si="26"/>
        <v>809</v>
      </c>
      <c r="O24" s="15">
        <f t="shared" si="27"/>
        <v>659.16666666666663</v>
      </c>
      <c r="Q24" s="16">
        <v>5.76</v>
      </c>
      <c r="R24" s="16">
        <v>5.73</v>
      </c>
      <c r="S24" s="16">
        <v>5.46</v>
      </c>
      <c r="T24" s="16">
        <v>4.7699999999999996</v>
      </c>
      <c r="U24" s="16">
        <v>4.0599999999999996</v>
      </c>
      <c r="V24" s="16">
        <v>3.47</v>
      </c>
      <c r="W24" s="16">
        <v>3.82</v>
      </c>
      <c r="X24" s="16">
        <v>4.42</v>
      </c>
      <c r="Y24" s="16">
        <v>4.3499999999999996</v>
      </c>
      <c r="Z24" s="16">
        <v>5.07</v>
      </c>
      <c r="AA24" s="16">
        <v>5.69</v>
      </c>
      <c r="AB24" s="16">
        <v>5.86</v>
      </c>
      <c r="AC24" s="65">
        <v>0.75</v>
      </c>
      <c r="AD24" s="66">
        <f>VLOOKUP($B24,Tabela14[[Cliente]:[Potência]],5,0)</f>
        <v>5.94</v>
      </c>
    </row>
    <row r="25" spans="1:30" x14ac:dyDescent="0.25">
      <c r="A25" s="84">
        <v>23</v>
      </c>
      <c r="B25" s="119" t="s">
        <v>108</v>
      </c>
      <c r="C25" s="15">
        <f t="shared" si="15"/>
        <v>1237</v>
      </c>
      <c r="D25" s="15">
        <f t="shared" si="16"/>
        <v>1111</v>
      </c>
      <c r="E25" s="15">
        <f t="shared" si="17"/>
        <v>1172</v>
      </c>
      <c r="F25" s="15">
        <f t="shared" si="18"/>
        <v>991</v>
      </c>
      <c r="G25" s="15">
        <f t="shared" si="19"/>
        <v>872</v>
      </c>
      <c r="H25" s="15">
        <f t="shared" si="20"/>
        <v>721</v>
      </c>
      <c r="I25" s="15">
        <f t="shared" si="21"/>
        <v>820</v>
      </c>
      <c r="J25" s="15">
        <f t="shared" si="22"/>
        <v>949</v>
      </c>
      <c r="K25" s="15">
        <f t="shared" si="23"/>
        <v>904</v>
      </c>
      <c r="L25" s="15">
        <f t="shared" si="24"/>
        <v>1089</v>
      </c>
      <c r="M25" s="15">
        <f t="shared" si="25"/>
        <v>1182</v>
      </c>
      <c r="N25" s="15">
        <f t="shared" si="26"/>
        <v>1258</v>
      </c>
      <c r="O25" s="15">
        <f t="shared" si="27"/>
        <v>1025.5</v>
      </c>
      <c r="Q25" s="16">
        <v>5.76</v>
      </c>
      <c r="R25" s="16">
        <v>5.73</v>
      </c>
      <c r="S25" s="16">
        <v>5.46</v>
      </c>
      <c r="T25" s="16">
        <v>4.7699999999999996</v>
      </c>
      <c r="U25" s="16">
        <v>4.0599999999999996</v>
      </c>
      <c r="V25" s="16">
        <v>3.47</v>
      </c>
      <c r="W25" s="16">
        <v>3.82</v>
      </c>
      <c r="X25" s="16">
        <v>4.42</v>
      </c>
      <c r="Y25" s="16">
        <v>4.3499999999999996</v>
      </c>
      <c r="Z25" s="16">
        <v>5.07</v>
      </c>
      <c r="AA25" s="16">
        <v>5.69</v>
      </c>
      <c r="AB25" s="16">
        <v>5.86</v>
      </c>
      <c r="AC25" s="65">
        <v>0.75</v>
      </c>
      <c r="AD25" s="66">
        <f>VLOOKUP($B25,Tabela14[[Cliente]:[Potência]],5,0)</f>
        <v>9.24</v>
      </c>
    </row>
    <row r="26" spans="1:30" x14ac:dyDescent="0.25">
      <c r="A26" s="84">
        <v>24</v>
      </c>
      <c r="B26" s="119" t="s">
        <v>109</v>
      </c>
      <c r="C26" s="15">
        <f t="shared" si="15"/>
        <v>3771</v>
      </c>
      <c r="D26" s="15">
        <f t="shared" si="16"/>
        <v>3388</v>
      </c>
      <c r="E26" s="15">
        <f t="shared" si="17"/>
        <v>3574</v>
      </c>
      <c r="F26" s="15">
        <f t="shared" si="18"/>
        <v>3022</v>
      </c>
      <c r="G26" s="15">
        <f t="shared" si="19"/>
        <v>2658</v>
      </c>
      <c r="H26" s="15">
        <f t="shared" si="20"/>
        <v>2198</v>
      </c>
      <c r="I26" s="15">
        <f t="shared" si="21"/>
        <v>2501</v>
      </c>
      <c r="J26" s="15">
        <f t="shared" si="22"/>
        <v>2893</v>
      </c>
      <c r="K26" s="15">
        <f t="shared" si="23"/>
        <v>2756</v>
      </c>
      <c r="L26" s="15">
        <f t="shared" si="24"/>
        <v>3319</v>
      </c>
      <c r="M26" s="15">
        <f t="shared" si="25"/>
        <v>3605</v>
      </c>
      <c r="N26" s="15">
        <f t="shared" si="26"/>
        <v>3836</v>
      </c>
      <c r="O26" s="15">
        <f t="shared" si="27"/>
        <v>3126.75</v>
      </c>
      <c r="Q26" s="16">
        <v>5.76</v>
      </c>
      <c r="R26" s="16">
        <v>5.73</v>
      </c>
      <c r="S26" s="16">
        <v>5.46</v>
      </c>
      <c r="T26" s="16">
        <v>4.7699999999999996</v>
      </c>
      <c r="U26" s="16">
        <v>4.0599999999999996</v>
      </c>
      <c r="V26" s="16">
        <v>3.47</v>
      </c>
      <c r="W26" s="16">
        <v>3.82</v>
      </c>
      <c r="X26" s="16">
        <v>4.42</v>
      </c>
      <c r="Y26" s="16">
        <v>4.3499999999999996</v>
      </c>
      <c r="Z26" s="16">
        <v>5.07</v>
      </c>
      <c r="AA26" s="16">
        <v>5.69</v>
      </c>
      <c r="AB26" s="16">
        <v>5.86</v>
      </c>
      <c r="AC26" s="65">
        <v>0.8</v>
      </c>
      <c r="AD26" s="66">
        <f>VLOOKUP($B26,Tabela14[[Cliente]:[Potência]],5,0)</f>
        <v>26.4</v>
      </c>
    </row>
    <row r="27" spans="1:30" x14ac:dyDescent="0.25">
      <c r="A27" s="84">
        <v>25</v>
      </c>
      <c r="B27" s="119" t="s">
        <v>110</v>
      </c>
      <c r="C27" s="15">
        <f t="shared" si="15"/>
        <v>1468</v>
      </c>
      <c r="D27" s="15">
        <f t="shared" si="16"/>
        <v>1233</v>
      </c>
      <c r="E27" s="15">
        <f t="shared" si="17"/>
        <v>1159</v>
      </c>
      <c r="F27" s="15">
        <f t="shared" si="18"/>
        <v>884</v>
      </c>
      <c r="G27" s="15">
        <f t="shared" si="19"/>
        <v>694</v>
      </c>
      <c r="H27" s="15">
        <f t="shared" si="20"/>
        <v>547</v>
      </c>
      <c r="I27" s="15">
        <f t="shared" si="21"/>
        <v>632</v>
      </c>
      <c r="J27" s="15">
        <f t="shared" si="22"/>
        <v>811</v>
      </c>
      <c r="K27" s="15">
        <f t="shared" si="23"/>
        <v>860</v>
      </c>
      <c r="L27" s="15">
        <f t="shared" si="24"/>
        <v>1154</v>
      </c>
      <c r="M27" s="15">
        <f t="shared" si="25"/>
        <v>1390</v>
      </c>
      <c r="N27" s="15">
        <f t="shared" si="26"/>
        <v>1526</v>
      </c>
      <c r="O27" s="15">
        <f t="shared" si="27"/>
        <v>1029.8333333333333</v>
      </c>
      <c r="Q27" s="16">
        <v>6.41</v>
      </c>
      <c r="R27" s="16">
        <v>5.96</v>
      </c>
      <c r="S27" s="16">
        <v>5.0599999999999996</v>
      </c>
      <c r="T27" s="16">
        <v>3.99</v>
      </c>
      <c r="U27" s="16">
        <v>3.03</v>
      </c>
      <c r="V27" s="16">
        <v>2.4700000000000002</v>
      </c>
      <c r="W27" s="16">
        <v>2.76</v>
      </c>
      <c r="X27" s="16">
        <v>3.54</v>
      </c>
      <c r="Y27" s="16">
        <v>3.88</v>
      </c>
      <c r="Z27" s="16">
        <v>5.04</v>
      </c>
      <c r="AA27" s="16">
        <v>6.27</v>
      </c>
      <c r="AB27" s="16">
        <v>6.66</v>
      </c>
      <c r="AC27" s="65">
        <v>0.8</v>
      </c>
      <c r="AD27" s="66">
        <f>VLOOKUP($B27,Tabela14[[Cliente]:[Potência]],5,0)</f>
        <v>9.24</v>
      </c>
    </row>
    <row r="28" spans="1:30" x14ac:dyDescent="0.25">
      <c r="A28" s="84">
        <v>26</v>
      </c>
      <c r="B28" s="119" t="s">
        <v>111</v>
      </c>
      <c r="C28" s="15">
        <f t="shared" si="15"/>
        <v>2571</v>
      </c>
      <c r="D28" s="15">
        <f t="shared" si="16"/>
        <v>2310</v>
      </c>
      <c r="E28" s="15">
        <f t="shared" si="17"/>
        <v>2437</v>
      </c>
      <c r="F28" s="15">
        <f t="shared" si="18"/>
        <v>2060</v>
      </c>
      <c r="G28" s="15">
        <f t="shared" si="19"/>
        <v>1812</v>
      </c>
      <c r="H28" s="15">
        <f t="shared" si="20"/>
        <v>1499</v>
      </c>
      <c r="I28" s="15">
        <f t="shared" si="21"/>
        <v>1705</v>
      </c>
      <c r="J28" s="15">
        <f t="shared" si="22"/>
        <v>1973</v>
      </c>
      <c r="K28" s="15">
        <f t="shared" si="23"/>
        <v>1879</v>
      </c>
      <c r="L28" s="15">
        <f t="shared" si="24"/>
        <v>2263</v>
      </c>
      <c r="M28" s="15">
        <f t="shared" si="25"/>
        <v>2458</v>
      </c>
      <c r="N28" s="15">
        <f t="shared" si="26"/>
        <v>2615</v>
      </c>
      <c r="O28" s="15">
        <f t="shared" si="27"/>
        <v>2131.8333333333335</v>
      </c>
      <c r="Q28" s="16">
        <v>5.76</v>
      </c>
      <c r="R28" s="16">
        <v>5.73</v>
      </c>
      <c r="S28" s="16">
        <v>5.46</v>
      </c>
      <c r="T28" s="16">
        <v>4.7699999999999996</v>
      </c>
      <c r="U28" s="16">
        <v>4.0599999999999996</v>
      </c>
      <c r="V28" s="16">
        <v>3.47</v>
      </c>
      <c r="W28" s="16">
        <v>3.82</v>
      </c>
      <c r="X28" s="16">
        <v>4.42</v>
      </c>
      <c r="Y28" s="16">
        <v>4.3499999999999996</v>
      </c>
      <c r="Z28" s="16">
        <v>5.07</v>
      </c>
      <c r="AA28" s="16">
        <v>5.69</v>
      </c>
      <c r="AB28" s="16">
        <v>5.86</v>
      </c>
      <c r="AC28" s="65">
        <v>0.8</v>
      </c>
      <c r="AD28" s="66">
        <f>VLOOKUP($B28,Tabela14[[Cliente]:[Potência]],5,0)</f>
        <v>18</v>
      </c>
    </row>
    <row r="29" spans="1:30" x14ac:dyDescent="0.25">
      <c r="A29" s="84">
        <v>27</v>
      </c>
      <c r="B29" s="119" t="s">
        <v>112</v>
      </c>
      <c r="C29" s="15">
        <f t="shared" si="15"/>
        <v>5276</v>
      </c>
      <c r="D29" s="15">
        <f t="shared" si="16"/>
        <v>4740</v>
      </c>
      <c r="E29" s="15">
        <f t="shared" si="17"/>
        <v>5001</v>
      </c>
      <c r="F29" s="15">
        <f t="shared" si="18"/>
        <v>4228</v>
      </c>
      <c r="G29" s="15">
        <f t="shared" si="19"/>
        <v>3719</v>
      </c>
      <c r="H29" s="15">
        <f t="shared" si="20"/>
        <v>3076</v>
      </c>
      <c r="I29" s="15">
        <f t="shared" si="21"/>
        <v>3499</v>
      </c>
      <c r="J29" s="15">
        <f t="shared" si="22"/>
        <v>4048</v>
      </c>
      <c r="K29" s="15">
        <f t="shared" si="23"/>
        <v>3856</v>
      </c>
      <c r="L29" s="15">
        <f t="shared" si="24"/>
        <v>4644</v>
      </c>
      <c r="M29" s="15">
        <f t="shared" si="25"/>
        <v>5043</v>
      </c>
      <c r="N29" s="15">
        <f t="shared" si="26"/>
        <v>5367</v>
      </c>
      <c r="O29" s="15">
        <f t="shared" si="27"/>
        <v>4374.75</v>
      </c>
      <c r="Q29" s="16">
        <v>5.76</v>
      </c>
      <c r="R29" s="16">
        <v>5.73</v>
      </c>
      <c r="S29" s="16">
        <v>5.46</v>
      </c>
      <c r="T29" s="16">
        <v>4.7699999999999996</v>
      </c>
      <c r="U29" s="16">
        <v>4.0599999999999996</v>
      </c>
      <c r="V29" s="16">
        <v>3.47</v>
      </c>
      <c r="W29" s="16">
        <v>3.82</v>
      </c>
      <c r="X29" s="16">
        <v>4.42</v>
      </c>
      <c r="Y29" s="16">
        <v>4.3499999999999996</v>
      </c>
      <c r="Z29" s="16">
        <v>5.07</v>
      </c>
      <c r="AA29" s="16">
        <v>5.69</v>
      </c>
      <c r="AB29" s="16">
        <v>5.86</v>
      </c>
      <c r="AC29" s="65">
        <v>0.76</v>
      </c>
      <c r="AD29" s="66">
        <f>VLOOKUP($B29,Tabela14[[Cliente]:[Potência]],5,0)</f>
        <v>38.880000000000003</v>
      </c>
    </row>
    <row r="30" spans="1:30" x14ac:dyDescent="0.25">
      <c r="A30" s="84">
        <v>28</v>
      </c>
      <c r="B30" s="119" t="s">
        <v>113</v>
      </c>
      <c r="C30" s="15">
        <f t="shared" si="15"/>
        <v>2651</v>
      </c>
      <c r="D30" s="15">
        <f t="shared" si="16"/>
        <v>2382</v>
      </c>
      <c r="E30" s="15">
        <f t="shared" si="17"/>
        <v>2513</v>
      </c>
      <c r="F30" s="15">
        <f t="shared" si="18"/>
        <v>2125</v>
      </c>
      <c r="G30" s="15">
        <f t="shared" si="19"/>
        <v>1869</v>
      </c>
      <c r="H30" s="15">
        <f t="shared" si="20"/>
        <v>1545</v>
      </c>
      <c r="I30" s="15">
        <f t="shared" si="21"/>
        <v>1758</v>
      </c>
      <c r="J30" s="15">
        <f t="shared" si="22"/>
        <v>2034</v>
      </c>
      <c r="K30" s="15">
        <f t="shared" si="23"/>
        <v>1937</v>
      </c>
      <c r="L30" s="15">
        <f t="shared" si="24"/>
        <v>2333</v>
      </c>
      <c r="M30" s="15">
        <f t="shared" si="25"/>
        <v>2534</v>
      </c>
      <c r="N30" s="15">
        <f t="shared" si="26"/>
        <v>2697</v>
      </c>
      <c r="O30" s="15">
        <f t="shared" si="27"/>
        <v>2198.1666666666665</v>
      </c>
      <c r="Q30" s="16">
        <v>5.76</v>
      </c>
      <c r="R30" s="16">
        <v>5.73</v>
      </c>
      <c r="S30" s="16">
        <v>5.46</v>
      </c>
      <c r="T30" s="16">
        <v>4.7699999999999996</v>
      </c>
      <c r="U30" s="16">
        <v>4.0599999999999996</v>
      </c>
      <c r="V30" s="16">
        <v>3.47</v>
      </c>
      <c r="W30" s="16">
        <v>3.82</v>
      </c>
      <c r="X30" s="16">
        <v>4.42</v>
      </c>
      <c r="Y30" s="16">
        <v>4.3499999999999996</v>
      </c>
      <c r="Z30" s="16">
        <v>5.07</v>
      </c>
      <c r="AA30" s="16">
        <v>5.69</v>
      </c>
      <c r="AB30" s="16">
        <v>5.86</v>
      </c>
      <c r="AC30" s="65">
        <v>0.75</v>
      </c>
      <c r="AD30" s="66">
        <f>VLOOKUP($B30,Tabela14[[Cliente]:[Potência]],5,0)</f>
        <v>19.8</v>
      </c>
    </row>
    <row r="31" spans="1:30" x14ac:dyDescent="0.25">
      <c r="A31" s="84">
        <v>29</v>
      </c>
      <c r="B31" s="119" t="s">
        <v>114</v>
      </c>
      <c r="C31" s="15">
        <f t="shared" si="15"/>
        <v>7273</v>
      </c>
      <c r="D31" s="15">
        <f t="shared" si="16"/>
        <v>6535</v>
      </c>
      <c r="E31" s="15">
        <f t="shared" si="17"/>
        <v>6894</v>
      </c>
      <c r="F31" s="15">
        <f t="shared" si="18"/>
        <v>5829</v>
      </c>
      <c r="G31" s="15">
        <f t="shared" si="19"/>
        <v>5127</v>
      </c>
      <c r="H31" s="15">
        <f t="shared" si="20"/>
        <v>4240</v>
      </c>
      <c r="I31" s="15">
        <f t="shared" si="21"/>
        <v>4823</v>
      </c>
      <c r="J31" s="15">
        <f t="shared" si="22"/>
        <v>5581</v>
      </c>
      <c r="K31" s="15">
        <f t="shared" si="23"/>
        <v>5316</v>
      </c>
      <c r="L31" s="15">
        <f t="shared" si="24"/>
        <v>6402</v>
      </c>
      <c r="M31" s="15">
        <f t="shared" si="25"/>
        <v>6953</v>
      </c>
      <c r="N31" s="15">
        <f t="shared" si="26"/>
        <v>7400</v>
      </c>
      <c r="O31" s="15">
        <f t="shared" si="27"/>
        <v>6031.083333333333</v>
      </c>
      <c r="Q31" s="16">
        <v>5.76</v>
      </c>
      <c r="R31" s="16">
        <v>5.73</v>
      </c>
      <c r="S31" s="16">
        <v>5.46</v>
      </c>
      <c r="T31" s="16">
        <v>4.7699999999999996</v>
      </c>
      <c r="U31" s="16">
        <v>4.0599999999999996</v>
      </c>
      <c r="V31" s="16">
        <v>3.47</v>
      </c>
      <c r="W31" s="16">
        <v>3.82</v>
      </c>
      <c r="X31" s="16">
        <v>4.42</v>
      </c>
      <c r="Y31" s="16">
        <v>4.3499999999999996</v>
      </c>
      <c r="Z31" s="16">
        <v>5.07</v>
      </c>
      <c r="AA31" s="16">
        <v>5.69</v>
      </c>
      <c r="AB31" s="16">
        <v>5.86</v>
      </c>
      <c r="AC31" s="65">
        <v>0.8</v>
      </c>
      <c r="AD31" s="66">
        <f>VLOOKUP($B31,Tabela14[[Cliente]:[Potência]],5,0)</f>
        <v>50.92</v>
      </c>
    </row>
    <row r="32" spans="1:30" x14ac:dyDescent="0.25">
      <c r="A32" s="84">
        <v>30</v>
      </c>
      <c r="B32" s="119" t="s">
        <v>115</v>
      </c>
      <c r="C32" s="15">
        <f t="shared" si="15"/>
        <v>448</v>
      </c>
      <c r="D32" s="15">
        <f t="shared" si="16"/>
        <v>403</v>
      </c>
      <c r="E32" s="15">
        <f t="shared" si="17"/>
        <v>425</v>
      </c>
      <c r="F32" s="15">
        <f t="shared" si="18"/>
        <v>359</v>
      </c>
      <c r="G32" s="15">
        <f t="shared" si="19"/>
        <v>316</v>
      </c>
      <c r="H32" s="15">
        <f t="shared" si="20"/>
        <v>261</v>
      </c>
      <c r="I32" s="15">
        <f t="shared" si="21"/>
        <v>297</v>
      </c>
      <c r="J32" s="15">
        <f t="shared" si="22"/>
        <v>344</v>
      </c>
      <c r="K32" s="15">
        <f t="shared" si="23"/>
        <v>327</v>
      </c>
      <c r="L32" s="15">
        <f t="shared" si="24"/>
        <v>394</v>
      </c>
      <c r="M32" s="15">
        <f t="shared" si="25"/>
        <v>428</v>
      </c>
      <c r="N32" s="15">
        <f t="shared" si="26"/>
        <v>456</v>
      </c>
      <c r="O32" s="15">
        <f t="shared" si="27"/>
        <v>371.5</v>
      </c>
      <c r="Q32" s="16">
        <v>5.76</v>
      </c>
      <c r="R32" s="16">
        <v>5.73</v>
      </c>
      <c r="S32" s="16">
        <v>5.46</v>
      </c>
      <c r="T32" s="16">
        <v>4.7699999999999996</v>
      </c>
      <c r="U32" s="16">
        <v>4.0599999999999996</v>
      </c>
      <c r="V32" s="16">
        <v>3.47</v>
      </c>
      <c r="W32" s="16">
        <v>3.82</v>
      </c>
      <c r="X32" s="16">
        <v>4.42</v>
      </c>
      <c r="Y32" s="16">
        <v>4.3499999999999996</v>
      </c>
      <c r="Z32" s="16">
        <v>5.07</v>
      </c>
      <c r="AA32" s="16">
        <v>5.69</v>
      </c>
      <c r="AB32" s="16">
        <v>5.86</v>
      </c>
      <c r="AC32" s="65">
        <v>0.75</v>
      </c>
      <c r="AD32" s="66">
        <f>VLOOKUP($B32,Tabela14[[Cliente]:[Potência]],5,0)</f>
        <v>3.35</v>
      </c>
    </row>
    <row r="33" spans="1:30" x14ac:dyDescent="0.25">
      <c r="A33" s="84">
        <v>31</v>
      </c>
      <c r="B33" s="119" t="s">
        <v>116</v>
      </c>
      <c r="C33" s="15">
        <f t="shared" si="15"/>
        <v>1525</v>
      </c>
      <c r="D33" s="15">
        <f t="shared" si="16"/>
        <v>1370</v>
      </c>
      <c r="E33" s="15">
        <f t="shared" si="17"/>
        <v>1445</v>
      </c>
      <c r="F33" s="15">
        <f t="shared" si="18"/>
        <v>1222</v>
      </c>
      <c r="G33" s="15">
        <f t="shared" si="19"/>
        <v>1075</v>
      </c>
      <c r="H33" s="15">
        <f t="shared" si="20"/>
        <v>889</v>
      </c>
      <c r="I33" s="15">
        <f t="shared" si="21"/>
        <v>1011</v>
      </c>
      <c r="J33" s="15">
        <f t="shared" si="22"/>
        <v>1170</v>
      </c>
      <c r="K33" s="15">
        <f t="shared" si="23"/>
        <v>1114</v>
      </c>
      <c r="L33" s="15">
        <f t="shared" si="24"/>
        <v>1342</v>
      </c>
      <c r="M33" s="15">
        <f t="shared" si="25"/>
        <v>1458</v>
      </c>
      <c r="N33" s="15">
        <f t="shared" si="26"/>
        <v>1551</v>
      </c>
      <c r="O33" s="15">
        <f t="shared" si="27"/>
        <v>1264.3333333333333</v>
      </c>
      <c r="Q33" s="16">
        <v>5.76</v>
      </c>
      <c r="R33" s="16">
        <v>5.73</v>
      </c>
      <c r="S33" s="16">
        <v>5.46</v>
      </c>
      <c r="T33" s="16">
        <v>4.7699999999999996</v>
      </c>
      <c r="U33" s="16">
        <v>4.0599999999999996</v>
      </c>
      <c r="V33" s="16">
        <v>3.47</v>
      </c>
      <c r="W33" s="16">
        <v>3.82</v>
      </c>
      <c r="X33" s="16">
        <v>4.42</v>
      </c>
      <c r="Y33" s="16">
        <v>4.3499999999999996</v>
      </c>
      <c r="Z33" s="16">
        <v>5.07</v>
      </c>
      <c r="AA33" s="16">
        <v>5.69</v>
      </c>
      <c r="AB33" s="16">
        <v>5.86</v>
      </c>
      <c r="AC33" s="65">
        <v>0.75</v>
      </c>
      <c r="AD33" s="66">
        <f>VLOOKUP($B33,Tabela14[[Cliente]:[Potência]],5,0)</f>
        <v>11.39</v>
      </c>
    </row>
    <row r="34" spans="1:30" x14ac:dyDescent="0.25">
      <c r="A34" s="84">
        <v>32</v>
      </c>
      <c r="B34" s="119" t="s">
        <v>117</v>
      </c>
      <c r="C34" s="15">
        <f t="shared" si="15"/>
        <v>897</v>
      </c>
      <c r="D34" s="15">
        <f t="shared" si="16"/>
        <v>806</v>
      </c>
      <c r="E34" s="15">
        <f t="shared" si="17"/>
        <v>850</v>
      </c>
      <c r="F34" s="15">
        <f t="shared" si="18"/>
        <v>719</v>
      </c>
      <c r="G34" s="15">
        <f t="shared" si="19"/>
        <v>632</v>
      </c>
      <c r="H34" s="15">
        <f t="shared" si="20"/>
        <v>523</v>
      </c>
      <c r="I34" s="15">
        <f t="shared" si="21"/>
        <v>595</v>
      </c>
      <c r="J34" s="15">
        <f t="shared" si="22"/>
        <v>688</v>
      </c>
      <c r="K34" s="15">
        <f t="shared" si="23"/>
        <v>655</v>
      </c>
      <c r="L34" s="15">
        <f t="shared" si="24"/>
        <v>789</v>
      </c>
      <c r="M34" s="15">
        <f t="shared" si="25"/>
        <v>857</v>
      </c>
      <c r="N34" s="15">
        <f t="shared" si="26"/>
        <v>912</v>
      </c>
      <c r="O34" s="15">
        <f t="shared" si="27"/>
        <v>743.58333333333337</v>
      </c>
      <c r="Q34" s="16">
        <v>5.76</v>
      </c>
      <c r="R34" s="16">
        <v>5.73</v>
      </c>
      <c r="S34" s="16">
        <v>5.46</v>
      </c>
      <c r="T34" s="16">
        <v>4.7699999999999996</v>
      </c>
      <c r="U34" s="16">
        <v>4.0599999999999996</v>
      </c>
      <c r="V34" s="16">
        <v>3.47</v>
      </c>
      <c r="W34" s="16">
        <v>3.82</v>
      </c>
      <c r="X34" s="16">
        <v>4.42</v>
      </c>
      <c r="Y34" s="16">
        <v>4.3499999999999996</v>
      </c>
      <c r="Z34" s="16">
        <v>5.07</v>
      </c>
      <c r="AA34" s="16">
        <v>5.69</v>
      </c>
      <c r="AB34" s="16">
        <v>5.86</v>
      </c>
      <c r="AC34" s="65">
        <v>0.75</v>
      </c>
      <c r="AD34" s="66">
        <f>VLOOKUP($B34,Tabela14[[Cliente]:[Potência]],5,0)</f>
        <v>6.7</v>
      </c>
    </row>
    <row r="35" spans="1:30" x14ac:dyDescent="0.25">
      <c r="A35" s="84">
        <v>33</v>
      </c>
      <c r="B35" s="119" t="s">
        <v>118</v>
      </c>
      <c r="C35" s="15">
        <f t="shared" si="15"/>
        <v>1339</v>
      </c>
      <c r="D35" s="15">
        <f t="shared" si="16"/>
        <v>1203</v>
      </c>
      <c r="E35" s="15">
        <f t="shared" si="17"/>
        <v>1270</v>
      </c>
      <c r="F35" s="15">
        <f t="shared" si="18"/>
        <v>1073</v>
      </c>
      <c r="G35" s="15">
        <f t="shared" si="19"/>
        <v>944</v>
      </c>
      <c r="H35" s="15">
        <f t="shared" si="20"/>
        <v>781</v>
      </c>
      <c r="I35" s="15">
        <f t="shared" si="21"/>
        <v>888</v>
      </c>
      <c r="J35" s="15">
        <f t="shared" si="22"/>
        <v>1028</v>
      </c>
      <c r="K35" s="15">
        <f t="shared" si="23"/>
        <v>979</v>
      </c>
      <c r="L35" s="15">
        <f t="shared" si="24"/>
        <v>1179</v>
      </c>
      <c r="M35" s="15">
        <f t="shared" si="25"/>
        <v>1280</v>
      </c>
      <c r="N35" s="15">
        <f t="shared" si="26"/>
        <v>1363</v>
      </c>
      <c r="O35" s="15">
        <f t="shared" si="27"/>
        <v>1110.5833333333333</v>
      </c>
      <c r="Q35" s="16">
        <v>5.76</v>
      </c>
      <c r="R35" s="16">
        <v>5.73</v>
      </c>
      <c r="S35" s="16">
        <v>5.46</v>
      </c>
      <c r="T35" s="16">
        <v>4.7699999999999996</v>
      </c>
      <c r="U35" s="16">
        <v>4.0599999999999996</v>
      </c>
      <c r="V35" s="16">
        <v>3.47</v>
      </c>
      <c r="W35" s="16">
        <v>3.82</v>
      </c>
      <c r="X35" s="16">
        <v>4.42</v>
      </c>
      <c r="Y35" s="16">
        <v>4.3499999999999996</v>
      </c>
      <c r="Z35" s="16">
        <v>5.07</v>
      </c>
      <c r="AA35" s="16">
        <v>5.69</v>
      </c>
      <c r="AB35" s="16">
        <v>5.86</v>
      </c>
      <c r="AC35" s="65">
        <v>0.8</v>
      </c>
      <c r="AD35" s="66">
        <f>VLOOKUP($B35,Tabela14[[Cliente]:[Potência]],5,0)</f>
        <v>9.3800000000000008</v>
      </c>
    </row>
    <row r="36" spans="1:30" x14ac:dyDescent="0.25">
      <c r="A36" s="84">
        <v>34</v>
      </c>
      <c r="B36" s="119" t="s">
        <v>119</v>
      </c>
      <c r="C36" s="15">
        <f t="shared" si="15"/>
        <v>1627</v>
      </c>
      <c r="D36" s="15">
        <f t="shared" si="16"/>
        <v>1461</v>
      </c>
      <c r="E36" s="15">
        <f t="shared" si="17"/>
        <v>1542</v>
      </c>
      <c r="F36" s="15">
        <f t="shared" si="18"/>
        <v>1303</v>
      </c>
      <c r="G36" s="15">
        <f t="shared" si="19"/>
        <v>1146</v>
      </c>
      <c r="H36" s="15">
        <f t="shared" si="20"/>
        <v>948</v>
      </c>
      <c r="I36" s="15">
        <f t="shared" si="21"/>
        <v>1079</v>
      </c>
      <c r="J36" s="15">
        <f t="shared" si="22"/>
        <v>1248</v>
      </c>
      <c r="K36" s="15">
        <f t="shared" si="23"/>
        <v>1189</v>
      </c>
      <c r="L36" s="15">
        <f t="shared" si="24"/>
        <v>1432</v>
      </c>
      <c r="M36" s="15">
        <f t="shared" si="25"/>
        <v>1555</v>
      </c>
      <c r="N36" s="15">
        <f t="shared" si="26"/>
        <v>1655</v>
      </c>
      <c r="O36" s="15">
        <f t="shared" si="27"/>
        <v>1348.75</v>
      </c>
      <c r="Q36" s="16">
        <v>5.76</v>
      </c>
      <c r="R36" s="16">
        <v>5.73</v>
      </c>
      <c r="S36" s="16">
        <v>5.46</v>
      </c>
      <c r="T36" s="16">
        <v>4.7699999999999996</v>
      </c>
      <c r="U36" s="16">
        <v>4.0599999999999996</v>
      </c>
      <c r="V36" s="16">
        <v>3.47</v>
      </c>
      <c r="W36" s="16">
        <v>3.82</v>
      </c>
      <c r="X36" s="16">
        <v>4.42</v>
      </c>
      <c r="Y36" s="16">
        <v>4.3499999999999996</v>
      </c>
      <c r="Z36" s="16">
        <v>5.07</v>
      </c>
      <c r="AA36" s="16">
        <v>5.69</v>
      </c>
      <c r="AB36" s="16">
        <v>5.86</v>
      </c>
      <c r="AC36" s="65">
        <v>0.8</v>
      </c>
      <c r="AD36" s="66">
        <f>VLOOKUP($B36,Tabela14[[Cliente]:[Potência]],5,0)</f>
        <v>11.39</v>
      </c>
    </row>
    <row r="37" spans="1:30" x14ac:dyDescent="0.25">
      <c r="A37" s="84">
        <v>35</v>
      </c>
      <c r="B37" s="119" t="s">
        <v>120</v>
      </c>
      <c r="C37" s="15">
        <f t="shared" si="15"/>
        <v>538</v>
      </c>
      <c r="D37" s="15">
        <f t="shared" si="16"/>
        <v>483</v>
      </c>
      <c r="E37" s="15">
        <f t="shared" si="17"/>
        <v>510</v>
      </c>
      <c r="F37" s="15">
        <f t="shared" si="18"/>
        <v>431</v>
      </c>
      <c r="G37" s="15">
        <f t="shared" si="19"/>
        <v>379</v>
      </c>
      <c r="H37" s="15">
        <f t="shared" si="20"/>
        <v>313</v>
      </c>
      <c r="I37" s="15">
        <f t="shared" si="21"/>
        <v>357</v>
      </c>
      <c r="J37" s="15">
        <f t="shared" si="22"/>
        <v>413</v>
      </c>
      <c r="K37" s="15">
        <f t="shared" si="23"/>
        <v>393</v>
      </c>
      <c r="L37" s="15">
        <f t="shared" si="24"/>
        <v>473</v>
      </c>
      <c r="M37" s="15">
        <f t="shared" si="25"/>
        <v>514</v>
      </c>
      <c r="N37" s="15">
        <f t="shared" si="26"/>
        <v>547</v>
      </c>
      <c r="O37" s="15">
        <f t="shared" si="27"/>
        <v>445.91666666666669</v>
      </c>
      <c r="Q37" s="16">
        <v>5.76</v>
      </c>
      <c r="R37" s="16">
        <v>5.73</v>
      </c>
      <c r="S37" s="16">
        <v>5.46</v>
      </c>
      <c r="T37" s="16">
        <v>4.7699999999999996</v>
      </c>
      <c r="U37" s="16">
        <v>4.0599999999999996</v>
      </c>
      <c r="V37" s="16">
        <v>3.47</v>
      </c>
      <c r="W37" s="16">
        <v>3.82</v>
      </c>
      <c r="X37" s="16">
        <v>4.42</v>
      </c>
      <c r="Y37" s="16">
        <v>4.3499999999999996</v>
      </c>
      <c r="Z37" s="16">
        <v>5.07</v>
      </c>
      <c r="AA37" s="16">
        <v>5.69</v>
      </c>
      <c r="AB37" s="16">
        <v>5.86</v>
      </c>
      <c r="AC37" s="65">
        <v>0.75</v>
      </c>
      <c r="AD37" s="66">
        <f>VLOOKUP($B37,Tabela14[[Cliente]:[Potência]],5,0)</f>
        <v>4.0199999999999996</v>
      </c>
    </row>
    <row r="38" spans="1:30" x14ac:dyDescent="0.25">
      <c r="A38" s="84">
        <v>36</v>
      </c>
      <c r="B38" s="119" t="s">
        <v>121</v>
      </c>
      <c r="C38" s="15">
        <f t="shared" si="15"/>
        <v>538</v>
      </c>
      <c r="D38" s="15">
        <f t="shared" si="16"/>
        <v>483</v>
      </c>
      <c r="E38" s="15">
        <f t="shared" si="17"/>
        <v>510</v>
      </c>
      <c r="F38" s="15">
        <f t="shared" si="18"/>
        <v>431</v>
      </c>
      <c r="G38" s="15">
        <f t="shared" si="19"/>
        <v>379</v>
      </c>
      <c r="H38" s="15">
        <f t="shared" si="20"/>
        <v>313</v>
      </c>
      <c r="I38" s="15">
        <f t="shared" si="21"/>
        <v>357</v>
      </c>
      <c r="J38" s="15">
        <f t="shared" si="22"/>
        <v>413</v>
      </c>
      <c r="K38" s="15">
        <f t="shared" si="23"/>
        <v>393</v>
      </c>
      <c r="L38" s="15">
        <f t="shared" si="24"/>
        <v>473</v>
      </c>
      <c r="M38" s="15">
        <f t="shared" si="25"/>
        <v>514</v>
      </c>
      <c r="N38" s="15">
        <f t="shared" si="26"/>
        <v>547</v>
      </c>
      <c r="O38" s="15">
        <f t="shared" si="27"/>
        <v>445.91666666666669</v>
      </c>
      <c r="Q38" s="16">
        <v>5.76</v>
      </c>
      <c r="R38" s="16">
        <v>5.73</v>
      </c>
      <c r="S38" s="16">
        <v>5.46</v>
      </c>
      <c r="T38" s="16">
        <v>4.7699999999999996</v>
      </c>
      <c r="U38" s="16">
        <v>4.0599999999999996</v>
      </c>
      <c r="V38" s="16">
        <v>3.47</v>
      </c>
      <c r="W38" s="16">
        <v>3.82</v>
      </c>
      <c r="X38" s="16">
        <v>4.42</v>
      </c>
      <c r="Y38" s="16">
        <v>4.3499999999999996</v>
      </c>
      <c r="Z38" s="16">
        <v>5.07</v>
      </c>
      <c r="AA38" s="16">
        <v>5.69</v>
      </c>
      <c r="AB38" s="16">
        <v>5.86</v>
      </c>
      <c r="AC38" s="65">
        <v>0.75</v>
      </c>
      <c r="AD38" s="66">
        <f>VLOOKUP($B38,Tabela14[[Cliente]:[Potência]],5,0)</f>
        <v>4.0199999999999996</v>
      </c>
    </row>
    <row r="39" spans="1:30" x14ac:dyDescent="0.25">
      <c r="A39" s="84">
        <v>37</v>
      </c>
      <c r="B39" s="119" t="s">
        <v>122</v>
      </c>
      <c r="C39" s="15">
        <f t="shared" si="15"/>
        <v>7234</v>
      </c>
      <c r="D39" s="15">
        <f t="shared" si="16"/>
        <v>6500</v>
      </c>
      <c r="E39" s="15">
        <f t="shared" si="17"/>
        <v>6857</v>
      </c>
      <c r="F39" s="15">
        <f t="shared" si="18"/>
        <v>5797</v>
      </c>
      <c r="G39" s="15">
        <f t="shared" si="19"/>
        <v>5099</v>
      </c>
      <c r="H39" s="15">
        <f t="shared" si="20"/>
        <v>4217</v>
      </c>
      <c r="I39" s="15">
        <f t="shared" si="21"/>
        <v>4797</v>
      </c>
      <c r="J39" s="15">
        <f t="shared" si="22"/>
        <v>5551</v>
      </c>
      <c r="K39" s="15">
        <f t="shared" si="23"/>
        <v>5287</v>
      </c>
      <c r="L39" s="15">
        <f t="shared" si="24"/>
        <v>6367</v>
      </c>
      <c r="M39" s="15">
        <f t="shared" si="25"/>
        <v>6915</v>
      </c>
      <c r="N39" s="15">
        <f t="shared" si="26"/>
        <v>7359</v>
      </c>
      <c r="O39" s="15">
        <f t="shared" si="27"/>
        <v>5998.333333333333</v>
      </c>
      <c r="Q39" s="16">
        <v>5.76</v>
      </c>
      <c r="R39" s="16">
        <v>5.73</v>
      </c>
      <c r="S39" s="16">
        <v>5.46</v>
      </c>
      <c r="T39" s="16">
        <v>4.7699999999999996</v>
      </c>
      <c r="U39" s="16">
        <v>4.0599999999999996</v>
      </c>
      <c r="V39" s="16">
        <v>3.47</v>
      </c>
      <c r="W39" s="16">
        <v>3.82</v>
      </c>
      <c r="X39" s="16">
        <v>4.42</v>
      </c>
      <c r="Y39" s="16">
        <v>4.3499999999999996</v>
      </c>
      <c r="Z39" s="16">
        <v>5.07</v>
      </c>
      <c r="AA39" s="16">
        <v>5.69</v>
      </c>
      <c r="AB39" s="16">
        <v>5.86</v>
      </c>
      <c r="AC39" s="65">
        <v>0.75</v>
      </c>
      <c r="AD39" s="66">
        <f>VLOOKUP($B39,Tabela14[[Cliente]:[Potência]],5,0)</f>
        <v>54.02</v>
      </c>
    </row>
    <row r="40" spans="1:30" x14ac:dyDescent="0.25">
      <c r="A40" s="84">
        <v>38</v>
      </c>
      <c r="B40" s="119" t="s">
        <v>123</v>
      </c>
      <c r="C40" s="15">
        <f t="shared" si="15"/>
        <v>910</v>
      </c>
      <c r="D40" s="15">
        <f t="shared" si="16"/>
        <v>818</v>
      </c>
      <c r="E40" s="15">
        <f t="shared" si="17"/>
        <v>863</v>
      </c>
      <c r="F40" s="15">
        <f t="shared" si="18"/>
        <v>729</v>
      </c>
      <c r="G40" s="15">
        <f t="shared" si="19"/>
        <v>641</v>
      </c>
      <c r="H40" s="15">
        <f t="shared" si="20"/>
        <v>530</v>
      </c>
      <c r="I40" s="15">
        <f t="shared" si="21"/>
        <v>603</v>
      </c>
      <c r="J40" s="15">
        <f t="shared" si="22"/>
        <v>698</v>
      </c>
      <c r="K40" s="15">
        <f t="shared" si="23"/>
        <v>665</v>
      </c>
      <c r="L40" s="15">
        <f t="shared" si="24"/>
        <v>801</v>
      </c>
      <c r="M40" s="15">
        <f t="shared" si="25"/>
        <v>870</v>
      </c>
      <c r="N40" s="15">
        <f t="shared" si="26"/>
        <v>926</v>
      </c>
      <c r="O40" s="15">
        <f t="shared" si="27"/>
        <v>754.5</v>
      </c>
      <c r="Q40" s="16">
        <v>5.76</v>
      </c>
      <c r="R40" s="16">
        <v>5.73</v>
      </c>
      <c r="S40" s="16">
        <v>5.46</v>
      </c>
      <c r="T40" s="16">
        <v>4.7699999999999996</v>
      </c>
      <c r="U40" s="16">
        <v>4.0599999999999996</v>
      </c>
      <c r="V40" s="16">
        <v>3.47</v>
      </c>
      <c r="W40" s="16">
        <v>3.82</v>
      </c>
      <c r="X40" s="16">
        <v>4.42</v>
      </c>
      <c r="Y40" s="16">
        <v>4.3499999999999996</v>
      </c>
      <c r="Z40" s="16">
        <v>5.07</v>
      </c>
      <c r="AA40" s="16">
        <v>5.69</v>
      </c>
      <c r="AB40" s="16">
        <v>5.86</v>
      </c>
      <c r="AC40" s="65">
        <v>0.75</v>
      </c>
      <c r="AD40" s="66">
        <f>VLOOKUP($B40,Tabela14[[Cliente]:[Potência]],5,0)</f>
        <v>6.8</v>
      </c>
    </row>
    <row r="41" spans="1:30" x14ac:dyDescent="0.25">
      <c r="A41" s="84">
        <v>39</v>
      </c>
      <c r="B41" s="119" t="s">
        <v>124</v>
      </c>
      <c r="C41" s="15">
        <f t="shared" si="15"/>
        <v>1274</v>
      </c>
      <c r="D41" s="15">
        <f t="shared" si="16"/>
        <v>1145</v>
      </c>
      <c r="E41" s="15">
        <f t="shared" si="17"/>
        <v>1208</v>
      </c>
      <c r="F41" s="15">
        <f t="shared" si="18"/>
        <v>1021</v>
      </c>
      <c r="G41" s="15">
        <f t="shared" si="19"/>
        <v>898</v>
      </c>
      <c r="H41" s="15">
        <f t="shared" si="20"/>
        <v>743</v>
      </c>
      <c r="I41" s="15">
        <f t="shared" si="21"/>
        <v>845</v>
      </c>
      <c r="J41" s="15">
        <f t="shared" si="22"/>
        <v>978</v>
      </c>
      <c r="K41" s="15">
        <f t="shared" si="23"/>
        <v>931</v>
      </c>
      <c r="L41" s="15">
        <f t="shared" si="24"/>
        <v>1122</v>
      </c>
      <c r="M41" s="15">
        <f t="shared" si="25"/>
        <v>1218</v>
      </c>
      <c r="N41" s="15">
        <f t="shared" si="26"/>
        <v>1297</v>
      </c>
      <c r="O41" s="15">
        <f t="shared" si="27"/>
        <v>1056.6666666666667</v>
      </c>
      <c r="Q41" s="16">
        <v>5.76</v>
      </c>
      <c r="R41" s="16">
        <v>5.73</v>
      </c>
      <c r="S41" s="16">
        <v>5.46</v>
      </c>
      <c r="T41" s="16">
        <v>4.7699999999999996</v>
      </c>
      <c r="U41" s="16">
        <v>4.0599999999999996</v>
      </c>
      <c r="V41" s="16">
        <v>3.47</v>
      </c>
      <c r="W41" s="16">
        <v>3.82</v>
      </c>
      <c r="X41" s="16">
        <v>4.42</v>
      </c>
      <c r="Y41" s="16">
        <v>4.3499999999999996</v>
      </c>
      <c r="Z41" s="16">
        <v>5.07</v>
      </c>
      <c r="AA41" s="16">
        <v>5.69</v>
      </c>
      <c r="AB41" s="16">
        <v>5.86</v>
      </c>
      <c r="AC41" s="65">
        <v>0.7</v>
      </c>
      <c r="AD41" s="66">
        <f>VLOOKUP($B41,Tabela14[[Cliente]:[Potência]],5,0)</f>
        <v>10.199999999999999</v>
      </c>
    </row>
    <row r="42" spans="1:30" x14ac:dyDescent="0.25">
      <c r="A42" s="84">
        <v>40</v>
      </c>
      <c r="B42" s="119" t="s">
        <v>125</v>
      </c>
      <c r="C42" s="15">
        <f t="shared" si="15"/>
        <v>819</v>
      </c>
      <c r="D42" s="15">
        <f t="shared" si="16"/>
        <v>736</v>
      </c>
      <c r="E42" s="15">
        <f t="shared" si="17"/>
        <v>776</v>
      </c>
      <c r="F42" s="15">
        <f t="shared" si="18"/>
        <v>656</v>
      </c>
      <c r="G42" s="15">
        <f t="shared" si="19"/>
        <v>577</v>
      </c>
      <c r="H42" s="15">
        <f t="shared" si="20"/>
        <v>477</v>
      </c>
      <c r="I42" s="15">
        <f t="shared" si="21"/>
        <v>543</v>
      </c>
      <c r="J42" s="15">
        <f t="shared" si="22"/>
        <v>628</v>
      </c>
      <c r="K42" s="15">
        <f t="shared" si="23"/>
        <v>598</v>
      </c>
      <c r="L42" s="15">
        <f t="shared" si="24"/>
        <v>721</v>
      </c>
      <c r="M42" s="15">
        <f t="shared" si="25"/>
        <v>783</v>
      </c>
      <c r="N42" s="15">
        <f t="shared" si="26"/>
        <v>833</v>
      </c>
      <c r="O42" s="15">
        <f t="shared" si="27"/>
        <v>678.91666666666663</v>
      </c>
      <c r="Q42" s="16">
        <v>5.76</v>
      </c>
      <c r="R42" s="16">
        <v>5.73</v>
      </c>
      <c r="S42" s="16">
        <v>5.46</v>
      </c>
      <c r="T42" s="16">
        <v>4.7699999999999996</v>
      </c>
      <c r="U42" s="16">
        <v>4.0599999999999996</v>
      </c>
      <c r="V42" s="16">
        <v>3.47</v>
      </c>
      <c r="W42" s="16">
        <v>3.82</v>
      </c>
      <c r="X42" s="16">
        <v>4.42</v>
      </c>
      <c r="Y42" s="16">
        <v>4.3499999999999996</v>
      </c>
      <c r="Z42" s="16">
        <v>5.07</v>
      </c>
      <c r="AA42" s="16">
        <v>5.69</v>
      </c>
      <c r="AB42" s="16">
        <v>5.86</v>
      </c>
      <c r="AC42" s="65">
        <v>0.75</v>
      </c>
      <c r="AD42" s="66">
        <f>VLOOKUP($B42,Tabela14[[Cliente]:[Potência]],5,0)</f>
        <v>6.12</v>
      </c>
    </row>
    <row r="43" spans="1:30" x14ac:dyDescent="0.25">
      <c r="A43" s="84">
        <v>41</v>
      </c>
      <c r="B43" s="119" t="s">
        <v>126</v>
      </c>
      <c r="C43" s="15">
        <f t="shared" si="15"/>
        <v>538</v>
      </c>
      <c r="D43" s="15">
        <f t="shared" si="16"/>
        <v>483</v>
      </c>
      <c r="E43" s="15">
        <f t="shared" si="17"/>
        <v>510</v>
      </c>
      <c r="F43" s="15">
        <f t="shared" si="18"/>
        <v>431</v>
      </c>
      <c r="G43" s="15">
        <f t="shared" si="19"/>
        <v>379</v>
      </c>
      <c r="H43" s="15">
        <f t="shared" si="20"/>
        <v>313</v>
      </c>
      <c r="I43" s="15">
        <f t="shared" si="21"/>
        <v>357</v>
      </c>
      <c r="J43" s="15">
        <f t="shared" si="22"/>
        <v>413</v>
      </c>
      <c r="K43" s="15">
        <f t="shared" si="23"/>
        <v>393</v>
      </c>
      <c r="L43" s="15">
        <f t="shared" si="24"/>
        <v>473</v>
      </c>
      <c r="M43" s="15">
        <f t="shared" si="25"/>
        <v>514</v>
      </c>
      <c r="N43" s="15">
        <f t="shared" si="26"/>
        <v>547</v>
      </c>
      <c r="O43" s="15">
        <f t="shared" si="27"/>
        <v>445.91666666666669</v>
      </c>
      <c r="Q43" s="16">
        <v>5.76</v>
      </c>
      <c r="R43" s="16">
        <v>5.73</v>
      </c>
      <c r="S43" s="16">
        <v>5.46</v>
      </c>
      <c r="T43" s="16">
        <v>4.7699999999999996</v>
      </c>
      <c r="U43" s="16">
        <v>4.0599999999999996</v>
      </c>
      <c r="V43" s="16">
        <v>3.47</v>
      </c>
      <c r="W43" s="16">
        <v>3.82</v>
      </c>
      <c r="X43" s="16">
        <v>4.42</v>
      </c>
      <c r="Y43" s="16">
        <v>4.3499999999999996</v>
      </c>
      <c r="Z43" s="16">
        <v>5.07</v>
      </c>
      <c r="AA43" s="16">
        <v>5.69</v>
      </c>
      <c r="AB43" s="16">
        <v>5.86</v>
      </c>
      <c r="AC43" s="65">
        <v>0.75</v>
      </c>
      <c r="AD43" s="66">
        <f>VLOOKUP($B43,Tabela14[[Cliente]:[Potência]],5,0)</f>
        <v>4.0199999999999996</v>
      </c>
    </row>
    <row r="44" spans="1:30" x14ac:dyDescent="0.25">
      <c r="A44" s="84">
        <v>42</v>
      </c>
      <c r="B44" s="119" t="s">
        <v>289</v>
      </c>
      <c r="C44" s="15">
        <f t="shared" si="15"/>
        <v>9427</v>
      </c>
      <c r="D44" s="15">
        <f t="shared" si="16"/>
        <v>8471</v>
      </c>
      <c r="E44" s="15">
        <f t="shared" si="17"/>
        <v>8936</v>
      </c>
      <c r="F44" s="15">
        <f t="shared" si="18"/>
        <v>7555</v>
      </c>
      <c r="G44" s="15">
        <f t="shared" si="19"/>
        <v>6645</v>
      </c>
      <c r="H44" s="15">
        <f t="shared" si="20"/>
        <v>5496</v>
      </c>
      <c r="I44" s="15">
        <f t="shared" si="21"/>
        <v>6252</v>
      </c>
      <c r="J44" s="15">
        <f t="shared" si="22"/>
        <v>7234</v>
      </c>
      <c r="K44" s="15">
        <f t="shared" si="23"/>
        <v>6890</v>
      </c>
      <c r="L44" s="15">
        <f t="shared" si="24"/>
        <v>8298</v>
      </c>
      <c r="M44" s="15">
        <f t="shared" si="25"/>
        <v>9012</v>
      </c>
      <c r="N44" s="15">
        <f t="shared" si="26"/>
        <v>9591</v>
      </c>
      <c r="O44" s="15">
        <f t="shared" si="27"/>
        <v>7817.25</v>
      </c>
      <c r="Q44" s="16">
        <v>5.76</v>
      </c>
      <c r="R44" s="16">
        <v>5.73</v>
      </c>
      <c r="S44" s="16">
        <v>5.46</v>
      </c>
      <c r="T44" s="16">
        <v>4.7699999999999996</v>
      </c>
      <c r="U44" s="16">
        <v>4.0599999999999996</v>
      </c>
      <c r="V44" s="16">
        <v>3.47</v>
      </c>
      <c r="W44" s="16">
        <v>3.82</v>
      </c>
      <c r="X44" s="16">
        <v>4.42</v>
      </c>
      <c r="Y44" s="16">
        <v>4.3499999999999996</v>
      </c>
      <c r="Z44" s="16">
        <v>5.07</v>
      </c>
      <c r="AA44" s="16">
        <v>5.69</v>
      </c>
      <c r="AB44" s="16">
        <v>5.86</v>
      </c>
      <c r="AC44" s="65">
        <v>0.8</v>
      </c>
      <c r="AD44" s="66">
        <f>VLOOKUP($B44,Tabela14[[Cliente]:[Potência]],5,0)</f>
        <v>66</v>
      </c>
    </row>
    <row r="45" spans="1:30" x14ac:dyDescent="0.25">
      <c r="A45" s="84">
        <v>43</v>
      </c>
      <c r="B45" s="119" t="s">
        <v>127</v>
      </c>
      <c r="C45" s="15">
        <f t="shared" si="15"/>
        <v>819</v>
      </c>
      <c r="D45" s="15">
        <f t="shared" si="16"/>
        <v>736</v>
      </c>
      <c r="E45" s="15">
        <f t="shared" si="17"/>
        <v>776</v>
      </c>
      <c r="F45" s="15">
        <f t="shared" si="18"/>
        <v>656</v>
      </c>
      <c r="G45" s="15">
        <f t="shared" si="19"/>
        <v>577</v>
      </c>
      <c r="H45" s="15">
        <f t="shared" si="20"/>
        <v>477</v>
      </c>
      <c r="I45" s="15">
        <f t="shared" si="21"/>
        <v>543</v>
      </c>
      <c r="J45" s="15">
        <f t="shared" si="22"/>
        <v>628</v>
      </c>
      <c r="K45" s="15">
        <f t="shared" si="23"/>
        <v>598</v>
      </c>
      <c r="L45" s="15">
        <f t="shared" si="24"/>
        <v>721</v>
      </c>
      <c r="M45" s="15">
        <f t="shared" si="25"/>
        <v>783</v>
      </c>
      <c r="N45" s="15">
        <f t="shared" si="26"/>
        <v>833</v>
      </c>
      <c r="O45" s="15">
        <f t="shared" si="27"/>
        <v>678.91666666666663</v>
      </c>
      <c r="Q45" s="16">
        <v>5.76</v>
      </c>
      <c r="R45" s="16">
        <v>5.73</v>
      </c>
      <c r="S45" s="16">
        <v>5.46</v>
      </c>
      <c r="T45" s="16">
        <v>4.7699999999999996</v>
      </c>
      <c r="U45" s="16">
        <v>4.0599999999999996</v>
      </c>
      <c r="V45" s="16">
        <v>3.47</v>
      </c>
      <c r="W45" s="16">
        <v>3.82</v>
      </c>
      <c r="X45" s="16">
        <v>4.42</v>
      </c>
      <c r="Y45" s="16">
        <v>4.3499999999999996</v>
      </c>
      <c r="Z45" s="16">
        <v>5.07</v>
      </c>
      <c r="AA45" s="16">
        <v>5.69</v>
      </c>
      <c r="AB45" s="16">
        <v>5.86</v>
      </c>
      <c r="AC45" s="65">
        <v>0.75</v>
      </c>
      <c r="AD45" s="66">
        <f>VLOOKUP($B45,Tabela14[[Cliente]:[Potência]],5,0)</f>
        <v>6.12</v>
      </c>
    </row>
    <row r="46" spans="1:30" x14ac:dyDescent="0.25">
      <c r="A46" s="84">
        <v>44</v>
      </c>
      <c r="B46" s="119" t="s">
        <v>128</v>
      </c>
      <c r="C46" s="15">
        <f t="shared" si="15"/>
        <v>3566</v>
      </c>
      <c r="D46" s="15">
        <f t="shared" si="16"/>
        <v>3204</v>
      </c>
      <c r="E46" s="15">
        <f t="shared" si="17"/>
        <v>3380</v>
      </c>
      <c r="F46" s="15">
        <f t="shared" si="18"/>
        <v>2858</v>
      </c>
      <c r="G46" s="15">
        <f t="shared" si="19"/>
        <v>2513</v>
      </c>
      <c r="H46" s="15">
        <f t="shared" si="20"/>
        <v>2079</v>
      </c>
      <c r="I46" s="15">
        <f t="shared" si="21"/>
        <v>2365</v>
      </c>
      <c r="J46" s="15">
        <f t="shared" si="22"/>
        <v>2736</v>
      </c>
      <c r="K46" s="15">
        <f t="shared" si="23"/>
        <v>2606</v>
      </c>
      <c r="L46" s="15">
        <f t="shared" si="24"/>
        <v>3139</v>
      </c>
      <c r="M46" s="15">
        <f t="shared" si="25"/>
        <v>3409</v>
      </c>
      <c r="N46" s="15">
        <f t="shared" si="26"/>
        <v>3628</v>
      </c>
      <c r="O46" s="15">
        <f t="shared" si="27"/>
        <v>2956.9166666666665</v>
      </c>
      <c r="Q46" s="16">
        <v>5.76</v>
      </c>
      <c r="R46" s="16">
        <v>5.73</v>
      </c>
      <c r="S46" s="16">
        <v>5.46</v>
      </c>
      <c r="T46" s="16">
        <v>4.7699999999999996</v>
      </c>
      <c r="U46" s="16">
        <v>4.0599999999999996</v>
      </c>
      <c r="V46" s="16">
        <v>3.47</v>
      </c>
      <c r="W46" s="16">
        <v>3.82</v>
      </c>
      <c r="X46" s="16">
        <v>4.42</v>
      </c>
      <c r="Y46" s="16">
        <v>4.3499999999999996</v>
      </c>
      <c r="Z46" s="16">
        <v>5.07</v>
      </c>
      <c r="AA46" s="16">
        <v>5.69</v>
      </c>
      <c r="AB46" s="16">
        <v>5.86</v>
      </c>
      <c r="AC46" s="65">
        <v>0.72</v>
      </c>
      <c r="AD46" s="66">
        <f>VLOOKUP($B46,Tabela14[[Cliente]:[Potência]],5,0)</f>
        <v>27.74</v>
      </c>
    </row>
    <row r="47" spans="1:30" x14ac:dyDescent="0.25">
      <c r="A47" s="84">
        <v>45</v>
      </c>
      <c r="B47" s="119" t="s">
        <v>129</v>
      </c>
      <c r="C47" s="15">
        <f t="shared" si="15"/>
        <v>1639</v>
      </c>
      <c r="D47" s="15">
        <f t="shared" si="16"/>
        <v>1472</v>
      </c>
      <c r="E47" s="15">
        <f t="shared" si="17"/>
        <v>1553</v>
      </c>
      <c r="F47" s="15">
        <f t="shared" si="18"/>
        <v>1313</v>
      </c>
      <c r="G47" s="15">
        <f t="shared" si="19"/>
        <v>1155</v>
      </c>
      <c r="H47" s="15">
        <f t="shared" si="20"/>
        <v>955</v>
      </c>
      <c r="I47" s="15">
        <f t="shared" si="21"/>
        <v>1087</v>
      </c>
      <c r="J47" s="15">
        <f t="shared" si="22"/>
        <v>1257</v>
      </c>
      <c r="K47" s="15">
        <f t="shared" si="23"/>
        <v>1197</v>
      </c>
      <c r="L47" s="15">
        <f t="shared" si="24"/>
        <v>1442</v>
      </c>
      <c r="M47" s="15">
        <f t="shared" si="25"/>
        <v>1567</v>
      </c>
      <c r="N47" s="15">
        <f t="shared" si="26"/>
        <v>1667</v>
      </c>
      <c r="O47" s="15">
        <f t="shared" si="27"/>
        <v>1358.6666666666667</v>
      </c>
      <c r="Q47" s="16">
        <v>5.76</v>
      </c>
      <c r="R47" s="16">
        <v>5.73</v>
      </c>
      <c r="S47" s="16">
        <v>5.46</v>
      </c>
      <c r="T47" s="16">
        <v>4.7699999999999996</v>
      </c>
      <c r="U47" s="16">
        <v>4.0599999999999996</v>
      </c>
      <c r="V47" s="16">
        <v>3.47</v>
      </c>
      <c r="W47" s="16">
        <v>3.82</v>
      </c>
      <c r="X47" s="16">
        <v>4.42</v>
      </c>
      <c r="Y47" s="16">
        <v>4.3499999999999996</v>
      </c>
      <c r="Z47" s="16">
        <v>5.07</v>
      </c>
      <c r="AA47" s="16">
        <v>5.69</v>
      </c>
      <c r="AB47" s="16">
        <v>5.86</v>
      </c>
      <c r="AC47" s="65">
        <v>0.75</v>
      </c>
      <c r="AD47" s="66">
        <f>VLOOKUP($B47,Tabela14[[Cliente]:[Potência]],5,0)</f>
        <v>12.24</v>
      </c>
    </row>
    <row r="48" spans="1:30" x14ac:dyDescent="0.25">
      <c r="A48" s="84">
        <v>46</v>
      </c>
      <c r="B48" s="119" t="s">
        <v>130</v>
      </c>
      <c r="C48" s="15">
        <f t="shared" si="15"/>
        <v>594</v>
      </c>
      <c r="D48" s="15">
        <f t="shared" si="16"/>
        <v>534</v>
      </c>
      <c r="E48" s="15">
        <f t="shared" si="17"/>
        <v>563</v>
      </c>
      <c r="F48" s="15">
        <f t="shared" si="18"/>
        <v>476</v>
      </c>
      <c r="G48" s="15">
        <f t="shared" si="19"/>
        <v>419</v>
      </c>
      <c r="H48" s="15">
        <f t="shared" si="20"/>
        <v>346</v>
      </c>
      <c r="I48" s="15">
        <f t="shared" si="21"/>
        <v>394</v>
      </c>
      <c r="J48" s="15">
        <f t="shared" si="22"/>
        <v>456</v>
      </c>
      <c r="K48" s="15">
        <f t="shared" si="23"/>
        <v>434</v>
      </c>
      <c r="L48" s="15">
        <f t="shared" si="24"/>
        <v>523</v>
      </c>
      <c r="M48" s="15">
        <f t="shared" si="25"/>
        <v>568</v>
      </c>
      <c r="N48" s="15">
        <f t="shared" si="26"/>
        <v>605</v>
      </c>
      <c r="O48" s="15">
        <f t="shared" si="27"/>
        <v>492.66666666666669</v>
      </c>
      <c r="Q48" s="16">
        <v>5.76</v>
      </c>
      <c r="R48" s="16">
        <v>5.73</v>
      </c>
      <c r="S48" s="16">
        <v>5.46</v>
      </c>
      <c r="T48" s="16">
        <v>4.7699999999999996</v>
      </c>
      <c r="U48" s="16">
        <v>4.0599999999999996</v>
      </c>
      <c r="V48" s="16">
        <v>3.47</v>
      </c>
      <c r="W48" s="16">
        <v>3.82</v>
      </c>
      <c r="X48" s="16">
        <v>4.42</v>
      </c>
      <c r="Y48" s="16">
        <v>4.3499999999999996</v>
      </c>
      <c r="Z48" s="16">
        <v>5.07</v>
      </c>
      <c r="AA48" s="16">
        <v>5.69</v>
      </c>
      <c r="AB48" s="16">
        <v>5.86</v>
      </c>
      <c r="AC48" s="65">
        <v>0.7</v>
      </c>
      <c r="AD48" s="66">
        <f>VLOOKUP($B48,Tabela14[[Cliente]:[Potência]],5,0)</f>
        <v>4.76</v>
      </c>
    </row>
    <row r="49" spans="1:30" x14ac:dyDescent="0.25">
      <c r="A49" s="84">
        <v>47</v>
      </c>
      <c r="B49" s="119" t="s">
        <v>131</v>
      </c>
      <c r="C49" s="15">
        <f t="shared" si="15"/>
        <v>502</v>
      </c>
      <c r="D49" s="15">
        <f t="shared" si="16"/>
        <v>451</v>
      </c>
      <c r="E49" s="15">
        <f t="shared" si="17"/>
        <v>476</v>
      </c>
      <c r="F49" s="15">
        <f t="shared" si="18"/>
        <v>402</v>
      </c>
      <c r="G49" s="15">
        <f t="shared" si="19"/>
        <v>353</v>
      </c>
      <c r="H49" s="15">
        <f t="shared" si="20"/>
        <v>292</v>
      </c>
      <c r="I49" s="15">
        <f t="shared" si="21"/>
        <v>333</v>
      </c>
      <c r="J49" s="15">
        <f t="shared" si="22"/>
        <v>385</v>
      </c>
      <c r="K49" s="15">
        <f t="shared" si="23"/>
        <v>367</v>
      </c>
      <c r="L49" s="15">
        <f t="shared" si="24"/>
        <v>442</v>
      </c>
      <c r="M49" s="15">
        <f t="shared" si="25"/>
        <v>480</v>
      </c>
      <c r="N49" s="15">
        <f t="shared" si="26"/>
        <v>510</v>
      </c>
      <c r="O49" s="15">
        <f t="shared" si="27"/>
        <v>416.08333333333331</v>
      </c>
      <c r="Q49" s="16">
        <v>5.76</v>
      </c>
      <c r="R49" s="16">
        <v>5.73</v>
      </c>
      <c r="S49" s="16">
        <v>5.46</v>
      </c>
      <c r="T49" s="16">
        <v>4.7699999999999996</v>
      </c>
      <c r="U49" s="16">
        <v>4.0599999999999996</v>
      </c>
      <c r="V49" s="16">
        <v>3.47</v>
      </c>
      <c r="W49" s="16">
        <v>3.82</v>
      </c>
      <c r="X49" s="16">
        <v>4.42</v>
      </c>
      <c r="Y49" s="16">
        <v>4.3499999999999996</v>
      </c>
      <c r="Z49" s="16">
        <v>5.07</v>
      </c>
      <c r="AA49" s="16">
        <v>5.69</v>
      </c>
      <c r="AB49" s="16">
        <v>5.86</v>
      </c>
      <c r="AC49" s="65">
        <v>0.75</v>
      </c>
      <c r="AD49" s="66">
        <f>VLOOKUP($B49,Tabela14[[Cliente]:[Potência]],5,0)</f>
        <v>3.75</v>
      </c>
    </row>
    <row r="50" spans="1:30" x14ac:dyDescent="0.25">
      <c r="A50" s="84">
        <v>48</v>
      </c>
      <c r="B50" s="119" t="s">
        <v>132</v>
      </c>
      <c r="C50" s="15">
        <f t="shared" si="15"/>
        <v>7533</v>
      </c>
      <c r="D50" s="15">
        <f t="shared" si="16"/>
        <v>6768</v>
      </c>
      <c r="E50" s="15">
        <f t="shared" si="17"/>
        <v>7140</v>
      </c>
      <c r="F50" s="15">
        <f t="shared" si="18"/>
        <v>6037</v>
      </c>
      <c r="G50" s="15">
        <f t="shared" si="19"/>
        <v>5309</v>
      </c>
      <c r="H50" s="15">
        <f t="shared" si="20"/>
        <v>4391</v>
      </c>
      <c r="I50" s="15">
        <f t="shared" si="21"/>
        <v>4995</v>
      </c>
      <c r="J50" s="15">
        <f t="shared" si="22"/>
        <v>5780</v>
      </c>
      <c r="K50" s="15">
        <f t="shared" si="23"/>
        <v>5505</v>
      </c>
      <c r="L50" s="15">
        <f t="shared" si="24"/>
        <v>6630</v>
      </c>
      <c r="M50" s="15">
        <f t="shared" si="25"/>
        <v>7201</v>
      </c>
      <c r="N50" s="15">
        <f t="shared" si="26"/>
        <v>7663</v>
      </c>
      <c r="O50" s="15">
        <f t="shared" si="27"/>
        <v>6246</v>
      </c>
      <c r="Q50" s="16">
        <v>5.76</v>
      </c>
      <c r="R50" s="16">
        <v>5.73</v>
      </c>
      <c r="S50" s="16">
        <v>5.46</v>
      </c>
      <c r="T50" s="16">
        <v>4.7699999999999996</v>
      </c>
      <c r="U50" s="16">
        <v>4.0599999999999996</v>
      </c>
      <c r="V50" s="16">
        <v>3.47</v>
      </c>
      <c r="W50" s="16">
        <v>3.82</v>
      </c>
      <c r="X50" s="16">
        <v>4.42</v>
      </c>
      <c r="Y50" s="16">
        <v>4.3499999999999996</v>
      </c>
      <c r="Z50" s="16">
        <v>5.07</v>
      </c>
      <c r="AA50" s="16">
        <v>5.69</v>
      </c>
      <c r="AB50" s="16">
        <v>5.86</v>
      </c>
      <c r="AC50" s="65">
        <v>0.75</v>
      </c>
      <c r="AD50" s="66">
        <f>VLOOKUP($B50,Tabela14[[Cliente]:[Potência]],5,0)</f>
        <v>56.25</v>
      </c>
    </row>
    <row r="51" spans="1:30" x14ac:dyDescent="0.25">
      <c r="A51" s="84">
        <v>49</v>
      </c>
      <c r="B51" s="119" t="s">
        <v>290</v>
      </c>
      <c r="C51" s="15">
        <f t="shared" si="15"/>
        <v>5919</v>
      </c>
      <c r="D51" s="15">
        <f t="shared" si="16"/>
        <v>5318</v>
      </c>
      <c r="E51" s="15">
        <f t="shared" si="17"/>
        <v>5610</v>
      </c>
      <c r="F51" s="15">
        <f t="shared" si="18"/>
        <v>4743</v>
      </c>
      <c r="G51" s="15">
        <f t="shared" si="19"/>
        <v>4172</v>
      </c>
      <c r="H51" s="15">
        <f t="shared" si="20"/>
        <v>3450</v>
      </c>
      <c r="I51" s="15">
        <f t="shared" si="21"/>
        <v>3925</v>
      </c>
      <c r="J51" s="15">
        <f t="shared" si="22"/>
        <v>4542</v>
      </c>
      <c r="K51" s="15">
        <f t="shared" si="23"/>
        <v>4326</v>
      </c>
      <c r="L51" s="15">
        <f t="shared" si="24"/>
        <v>5210</v>
      </c>
      <c r="M51" s="15">
        <f t="shared" si="25"/>
        <v>5658</v>
      </c>
      <c r="N51" s="15">
        <f t="shared" si="26"/>
        <v>6022</v>
      </c>
      <c r="O51" s="15">
        <f t="shared" si="27"/>
        <v>4907.916666666667</v>
      </c>
      <c r="Q51" s="16">
        <v>5.76</v>
      </c>
      <c r="R51" s="16">
        <v>5.73</v>
      </c>
      <c r="S51" s="16">
        <v>5.46</v>
      </c>
      <c r="T51" s="16">
        <v>4.7699999999999996</v>
      </c>
      <c r="U51" s="16">
        <v>4.0599999999999996</v>
      </c>
      <c r="V51" s="16">
        <v>3.47</v>
      </c>
      <c r="W51" s="16">
        <v>3.82</v>
      </c>
      <c r="X51" s="16">
        <v>4.42</v>
      </c>
      <c r="Y51" s="16">
        <v>4.3499999999999996</v>
      </c>
      <c r="Z51" s="16">
        <v>5.07</v>
      </c>
      <c r="AA51" s="16">
        <v>5.69</v>
      </c>
      <c r="AB51" s="16">
        <v>5.86</v>
      </c>
      <c r="AC51" s="65">
        <v>0.75</v>
      </c>
      <c r="AD51" s="66">
        <f>VLOOKUP($B51,Tabela14[[Cliente]:[Potência]],5,0)</f>
        <v>44.2</v>
      </c>
    </row>
    <row r="52" spans="1:30" x14ac:dyDescent="0.25">
      <c r="A52" s="84">
        <v>50</v>
      </c>
      <c r="B52" s="119" t="s">
        <v>133</v>
      </c>
      <c r="C52" s="15">
        <f t="shared" si="15"/>
        <v>565</v>
      </c>
      <c r="D52" s="15">
        <f t="shared" si="16"/>
        <v>499</v>
      </c>
      <c r="E52" s="15">
        <f t="shared" si="17"/>
        <v>542</v>
      </c>
      <c r="F52" s="15">
        <f t="shared" si="18"/>
        <v>472</v>
      </c>
      <c r="G52" s="15">
        <f t="shared" si="19"/>
        <v>437</v>
      </c>
      <c r="H52" s="15">
        <f t="shared" si="20"/>
        <v>395</v>
      </c>
      <c r="I52" s="15">
        <f t="shared" si="21"/>
        <v>405</v>
      </c>
      <c r="J52" s="15">
        <f t="shared" si="22"/>
        <v>474</v>
      </c>
      <c r="K52" s="15">
        <f t="shared" si="23"/>
        <v>474</v>
      </c>
      <c r="L52" s="15">
        <f t="shared" si="24"/>
        <v>525</v>
      </c>
      <c r="M52" s="15">
        <f t="shared" si="25"/>
        <v>524</v>
      </c>
      <c r="N52" s="15">
        <f t="shared" si="26"/>
        <v>557</v>
      </c>
      <c r="O52" s="15">
        <f t="shared" si="27"/>
        <v>489.08333333333331</v>
      </c>
      <c r="Q52" s="16">
        <v>6.14</v>
      </c>
      <c r="R52" s="16">
        <v>6.01</v>
      </c>
      <c r="S52" s="16">
        <v>5.89</v>
      </c>
      <c r="T52" s="16">
        <v>5.3</v>
      </c>
      <c r="U52" s="16">
        <v>4.75</v>
      </c>
      <c r="V52" s="16">
        <v>4.4400000000000004</v>
      </c>
      <c r="W52" s="16">
        <v>4.4000000000000004</v>
      </c>
      <c r="X52" s="16">
        <v>5.15</v>
      </c>
      <c r="Y52" s="16">
        <v>5.33</v>
      </c>
      <c r="Z52" s="16">
        <v>5.71</v>
      </c>
      <c r="AA52" s="16">
        <v>5.89</v>
      </c>
      <c r="AB52" s="16">
        <v>6.06</v>
      </c>
      <c r="AC52" s="65">
        <v>0.75</v>
      </c>
      <c r="AD52" s="66">
        <f>VLOOKUP($B52,Tabela14[[Cliente]:[Potência]],5,0)</f>
        <v>3.96</v>
      </c>
    </row>
    <row r="53" spans="1:30" x14ac:dyDescent="0.25">
      <c r="A53" s="84">
        <v>51</v>
      </c>
      <c r="B53" s="119" t="s">
        <v>134</v>
      </c>
      <c r="C53" s="15">
        <f t="shared" si="15"/>
        <v>1019</v>
      </c>
      <c r="D53" s="15">
        <f t="shared" si="16"/>
        <v>916</v>
      </c>
      <c r="E53" s="15">
        <f t="shared" si="17"/>
        <v>966</v>
      </c>
      <c r="F53" s="15">
        <f t="shared" si="18"/>
        <v>817</v>
      </c>
      <c r="G53" s="15">
        <f t="shared" si="19"/>
        <v>718</v>
      </c>
      <c r="H53" s="15">
        <f t="shared" si="20"/>
        <v>594</v>
      </c>
      <c r="I53" s="15">
        <f t="shared" si="21"/>
        <v>676</v>
      </c>
      <c r="J53" s="15">
        <f t="shared" si="22"/>
        <v>782</v>
      </c>
      <c r="K53" s="15">
        <f t="shared" si="23"/>
        <v>745</v>
      </c>
      <c r="L53" s="15">
        <f t="shared" si="24"/>
        <v>897</v>
      </c>
      <c r="M53" s="15">
        <f t="shared" si="25"/>
        <v>975</v>
      </c>
      <c r="N53" s="15">
        <f t="shared" si="26"/>
        <v>1037</v>
      </c>
      <c r="O53" s="15">
        <f t="shared" si="27"/>
        <v>845.16666666666663</v>
      </c>
      <c r="Q53" s="16">
        <v>5.76</v>
      </c>
      <c r="R53" s="16">
        <v>5.73</v>
      </c>
      <c r="S53" s="16">
        <v>5.46</v>
      </c>
      <c r="T53" s="16">
        <v>4.7699999999999996</v>
      </c>
      <c r="U53" s="16">
        <v>4.0599999999999996</v>
      </c>
      <c r="V53" s="16">
        <v>3.47</v>
      </c>
      <c r="W53" s="16">
        <v>3.82</v>
      </c>
      <c r="X53" s="16">
        <v>4.42</v>
      </c>
      <c r="Y53" s="16">
        <v>4.3499999999999996</v>
      </c>
      <c r="Z53" s="16">
        <v>5.07</v>
      </c>
      <c r="AA53" s="16">
        <v>5.69</v>
      </c>
      <c r="AB53" s="16">
        <v>5.86</v>
      </c>
      <c r="AC53" s="65">
        <v>0.7</v>
      </c>
      <c r="AD53" s="66">
        <f>VLOOKUP($B53,Tabela14[[Cliente]:[Potência]],5,0)</f>
        <v>8.16</v>
      </c>
    </row>
    <row r="54" spans="1:30" x14ac:dyDescent="0.25">
      <c r="A54" s="84">
        <v>52</v>
      </c>
      <c r="B54" s="119" t="s">
        <v>135</v>
      </c>
      <c r="C54" s="15">
        <f t="shared" si="15"/>
        <v>991</v>
      </c>
      <c r="D54" s="15">
        <f t="shared" si="16"/>
        <v>890</v>
      </c>
      <c r="E54" s="15">
        <f t="shared" si="17"/>
        <v>939</v>
      </c>
      <c r="F54" s="15">
        <f t="shared" si="18"/>
        <v>794</v>
      </c>
      <c r="G54" s="15">
        <f t="shared" si="19"/>
        <v>698</v>
      </c>
      <c r="H54" s="15">
        <f t="shared" si="20"/>
        <v>577</v>
      </c>
      <c r="I54" s="15">
        <f t="shared" si="21"/>
        <v>657</v>
      </c>
      <c r="J54" s="15">
        <f t="shared" si="22"/>
        <v>760</v>
      </c>
      <c r="K54" s="15">
        <f t="shared" si="23"/>
        <v>724</v>
      </c>
      <c r="L54" s="15">
        <f t="shared" si="24"/>
        <v>872</v>
      </c>
      <c r="M54" s="15">
        <f t="shared" si="25"/>
        <v>947</v>
      </c>
      <c r="N54" s="15">
        <f t="shared" si="26"/>
        <v>1008</v>
      </c>
      <c r="O54" s="15">
        <f t="shared" si="27"/>
        <v>821.41666666666663</v>
      </c>
      <c r="Q54" s="16">
        <v>5.76</v>
      </c>
      <c r="R54" s="16">
        <v>5.73</v>
      </c>
      <c r="S54" s="16">
        <v>5.46</v>
      </c>
      <c r="T54" s="16">
        <v>4.7699999999999996</v>
      </c>
      <c r="U54" s="16">
        <v>4.0599999999999996</v>
      </c>
      <c r="V54" s="16">
        <v>3.47</v>
      </c>
      <c r="W54" s="16">
        <v>3.82</v>
      </c>
      <c r="X54" s="16">
        <v>4.42</v>
      </c>
      <c r="Y54" s="16">
        <v>4.3499999999999996</v>
      </c>
      <c r="Z54" s="16">
        <v>5.07</v>
      </c>
      <c r="AA54" s="16">
        <v>5.69</v>
      </c>
      <c r="AB54" s="16">
        <v>5.86</v>
      </c>
      <c r="AC54" s="65">
        <v>0.75</v>
      </c>
      <c r="AD54" s="66">
        <f>VLOOKUP($B54,Tabela14[[Cliente]:[Potência]],5,0)</f>
        <v>7.4</v>
      </c>
    </row>
    <row r="55" spans="1:30" x14ac:dyDescent="0.25">
      <c r="A55" s="84">
        <v>53</v>
      </c>
      <c r="B55" s="119" t="s">
        <v>136</v>
      </c>
      <c r="C55" s="15">
        <f t="shared" si="15"/>
        <v>552</v>
      </c>
      <c r="D55" s="15">
        <f t="shared" si="16"/>
        <v>496</v>
      </c>
      <c r="E55" s="15">
        <f t="shared" si="17"/>
        <v>523</v>
      </c>
      <c r="F55" s="15">
        <f t="shared" si="18"/>
        <v>442</v>
      </c>
      <c r="G55" s="15">
        <f t="shared" si="19"/>
        <v>389</v>
      </c>
      <c r="H55" s="15">
        <f t="shared" si="20"/>
        <v>322</v>
      </c>
      <c r="I55" s="15">
        <f t="shared" si="21"/>
        <v>366</v>
      </c>
      <c r="J55" s="15">
        <f t="shared" si="22"/>
        <v>423</v>
      </c>
      <c r="K55" s="15">
        <f t="shared" si="23"/>
        <v>403</v>
      </c>
      <c r="L55" s="15">
        <f t="shared" si="24"/>
        <v>486</v>
      </c>
      <c r="M55" s="15">
        <f t="shared" si="25"/>
        <v>528</v>
      </c>
      <c r="N55" s="15">
        <f t="shared" si="26"/>
        <v>562</v>
      </c>
      <c r="O55" s="15">
        <f t="shared" si="27"/>
        <v>457.66666666666669</v>
      </c>
      <c r="Q55" s="16">
        <v>5.76</v>
      </c>
      <c r="R55" s="16">
        <v>5.73</v>
      </c>
      <c r="S55" s="16">
        <v>5.46</v>
      </c>
      <c r="T55" s="16">
        <v>4.7699999999999996</v>
      </c>
      <c r="U55" s="16">
        <v>4.0599999999999996</v>
      </c>
      <c r="V55" s="16">
        <v>3.47</v>
      </c>
      <c r="W55" s="16">
        <v>3.82</v>
      </c>
      <c r="X55" s="16">
        <v>4.42</v>
      </c>
      <c r="Y55" s="16">
        <v>4.3499999999999996</v>
      </c>
      <c r="Z55" s="16">
        <v>5.07</v>
      </c>
      <c r="AA55" s="16">
        <v>5.69</v>
      </c>
      <c r="AB55" s="16">
        <v>5.86</v>
      </c>
      <c r="AC55" s="65">
        <v>0.75</v>
      </c>
      <c r="AD55" s="66">
        <f>VLOOKUP($B55,Tabela14[[Cliente]:[Potência]],5,0)</f>
        <v>4.125</v>
      </c>
    </row>
    <row r="56" spans="1:30" x14ac:dyDescent="0.25">
      <c r="A56" s="84">
        <v>54</v>
      </c>
      <c r="B56" s="119" t="s">
        <v>137</v>
      </c>
      <c r="C56" s="15">
        <f t="shared" si="15"/>
        <v>602</v>
      </c>
      <c r="D56" s="15">
        <f t="shared" si="16"/>
        <v>541</v>
      </c>
      <c r="E56" s="15">
        <f t="shared" si="17"/>
        <v>571</v>
      </c>
      <c r="F56" s="15">
        <f t="shared" si="18"/>
        <v>482</v>
      </c>
      <c r="G56" s="15">
        <f t="shared" si="19"/>
        <v>424</v>
      </c>
      <c r="H56" s="15">
        <f t="shared" si="20"/>
        <v>351</v>
      </c>
      <c r="I56" s="15">
        <f t="shared" si="21"/>
        <v>399</v>
      </c>
      <c r="J56" s="15">
        <f t="shared" si="22"/>
        <v>462</v>
      </c>
      <c r="K56" s="15">
        <f t="shared" si="23"/>
        <v>440</v>
      </c>
      <c r="L56" s="15">
        <f t="shared" si="24"/>
        <v>530</v>
      </c>
      <c r="M56" s="15">
        <f t="shared" si="25"/>
        <v>576</v>
      </c>
      <c r="N56" s="15">
        <f t="shared" si="26"/>
        <v>613</v>
      </c>
      <c r="O56" s="15">
        <f t="shared" si="27"/>
        <v>499.25</v>
      </c>
      <c r="Q56" s="16">
        <v>5.76</v>
      </c>
      <c r="R56" s="16">
        <v>5.73</v>
      </c>
      <c r="S56" s="16">
        <v>5.46</v>
      </c>
      <c r="T56" s="16">
        <v>4.7699999999999996</v>
      </c>
      <c r="U56" s="16">
        <v>4.0599999999999996</v>
      </c>
      <c r="V56" s="16">
        <v>3.47</v>
      </c>
      <c r="W56" s="16">
        <v>3.82</v>
      </c>
      <c r="X56" s="16">
        <v>4.42</v>
      </c>
      <c r="Y56" s="16">
        <v>4.3499999999999996</v>
      </c>
      <c r="Z56" s="16">
        <v>5.07</v>
      </c>
      <c r="AA56" s="16">
        <v>5.69</v>
      </c>
      <c r="AB56" s="16">
        <v>5.86</v>
      </c>
      <c r="AC56" s="65">
        <v>0.75</v>
      </c>
      <c r="AD56" s="66">
        <f>VLOOKUP($B56,Tabela14[[Cliente]:[Potência]],5,0)</f>
        <v>4.5</v>
      </c>
    </row>
    <row r="57" spans="1:30" x14ac:dyDescent="0.25">
      <c r="A57" s="84">
        <v>55</v>
      </c>
      <c r="B57" s="119" t="s">
        <v>138</v>
      </c>
      <c r="C57" s="15">
        <f t="shared" si="15"/>
        <v>693</v>
      </c>
      <c r="D57" s="15">
        <f t="shared" si="16"/>
        <v>623</v>
      </c>
      <c r="E57" s="15">
        <f t="shared" si="17"/>
        <v>657</v>
      </c>
      <c r="F57" s="15">
        <f t="shared" si="18"/>
        <v>555</v>
      </c>
      <c r="G57" s="15">
        <f t="shared" si="19"/>
        <v>488</v>
      </c>
      <c r="H57" s="15">
        <f t="shared" si="20"/>
        <v>404</v>
      </c>
      <c r="I57" s="15">
        <f t="shared" si="21"/>
        <v>460</v>
      </c>
      <c r="J57" s="15">
        <f t="shared" si="22"/>
        <v>532</v>
      </c>
      <c r="K57" s="15">
        <f t="shared" si="23"/>
        <v>506</v>
      </c>
      <c r="L57" s="15">
        <f t="shared" si="24"/>
        <v>610</v>
      </c>
      <c r="M57" s="15">
        <f t="shared" si="25"/>
        <v>663</v>
      </c>
      <c r="N57" s="15">
        <f t="shared" si="26"/>
        <v>705</v>
      </c>
      <c r="O57" s="15">
        <f t="shared" si="27"/>
        <v>574.66666666666663</v>
      </c>
      <c r="Q57" s="16">
        <v>5.76</v>
      </c>
      <c r="R57" s="16">
        <v>5.73</v>
      </c>
      <c r="S57" s="16">
        <v>5.46</v>
      </c>
      <c r="T57" s="16">
        <v>4.7699999999999996</v>
      </c>
      <c r="U57" s="16">
        <v>4.0599999999999996</v>
      </c>
      <c r="V57" s="16">
        <v>3.47</v>
      </c>
      <c r="W57" s="16">
        <v>3.82</v>
      </c>
      <c r="X57" s="16">
        <v>4.42</v>
      </c>
      <c r="Y57" s="16">
        <v>4.3499999999999996</v>
      </c>
      <c r="Z57" s="16">
        <v>5.07</v>
      </c>
      <c r="AA57" s="16">
        <v>5.69</v>
      </c>
      <c r="AB57" s="16">
        <v>5.86</v>
      </c>
      <c r="AC57" s="65">
        <v>0.75</v>
      </c>
      <c r="AD57" s="66">
        <f>VLOOKUP($B57,Tabela14[[Cliente]:[Potência]],5,0)</f>
        <v>5.18</v>
      </c>
    </row>
    <row r="58" spans="1:30" x14ac:dyDescent="0.25">
      <c r="A58" s="84">
        <v>56</v>
      </c>
      <c r="B58" s="119" t="s">
        <v>139</v>
      </c>
      <c r="C58" s="15">
        <f t="shared" si="15"/>
        <v>792</v>
      </c>
      <c r="D58" s="15">
        <f t="shared" si="16"/>
        <v>712</v>
      </c>
      <c r="E58" s="15">
        <f t="shared" si="17"/>
        <v>751</v>
      </c>
      <c r="F58" s="15">
        <f t="shared" si="18"/>
        <v>635</v>
      </c>
      <c r="G58" s="15">
        <f t="shared" si="19"/>
        <v>558</v>
      </c>
      <c r="H58" s="15">
        <f t="shared" si="20"/>
        <v>462</v>
      </c>
      <c r="I58" s="15">
        <f t="shared" si="21"/>
        <v>525</v>
      </c>
      <c r="J58" s="15">
        <f t="shared" si="22"/>
        <v>608</v>
      </c>
      <c r="K58" s="15">
        <f t="shared" si="23"/>
        <v>579</v>
      </c>
      <c r="L58" s="15">
        <f t="shared" si="24"/>
        <v>697</v>
      </c>
      <c r="M58" s="15">
        <f t="shared" si="25"/>
        <v>757</v>
      </c>
      <c r="N58" s="15">
        <f t="shared" si="26"/>
        <v>806</v>
      </c>
      <c r="O58" s="15">
        <f t="shared" si="27"/>
        <v>656.83333333333337</v>
      </c>
      <c r="Q58" s="16">
        <v>5.76</v>
      </c>
      <c r="R58" s="16">
        <v>5.73</v>
      </c>
      <c r="S58" s="16">
        <v>5.46</v>
      </c>
      <c r="T58" s="16">
        <v>4.7699999999999996</v>
      </c>
      <c r="U58" s="16">
        <v>4.0599999999999996</v>
      </c>
      <c r="V58" s="16">
        <v>3.47</v>
      </c>
      <c r="W58" s="16">
        <v>3.82</v>
      </c>
      <c r="X58" s="16">
        <v>4.42</v>
      </c>
      <c r="Y58" s="16">
        <v>4.3499999999999996</v>
      </c>
      <c r="Z58" s="16">
        <v>5.07</v>
      </c>
      <c r="AA58" s="16">
        <v>5.69</v>
      </c>
      <c r="AB58" s="16">
        <v>5.86</v>
      </c>
      <c r="AC58" s="65">
        <v>0.75</v>
      </c>
      <c r="AD58" s="66">
        <f>VLOOKUP($B58,Tabela14[[Cliente]:[Potência]],5,0)</f>
        <v>5.92</v>
      </c>
    </row>
    <row r="59" spans="1:30" x14ac:dyDescent="0.25">
      <c r="A59" s="84">
        <v>57</v>
      </c>
      <c r="B59" s="119" t="s">
        <v>0</v>
      </c>
      <c r="C59" s="15">
        <f t="shared" si="15"/>
        <v>1288</v>
      </c>
      <c r="D59" s="15">
        <f t="shared" si="16"/>
        <v>1157</v>
      </c>
      <c r="E59" s="15">
        <f t="shared" si="17"/>
        <v>1221</v>
      </c>
      <c r="F59" s="15">
        <f t="shared" si="18"/>
        <v>1032</v>
      </c>
      <c r="G59" s="15">
        <f t="shared" si="19"/>
        <v>908</v>
      </c>
      <c r="H59" s="15">
        <f t="shared" si="20"/>
        <v>751</v>
      </c>
      <c r="I59" s="15">
        <f t="shared" si="21"/>
        <v>854</v>
      </c>
      <c r="J59" s="15">
        <f t="shared" si="22"/>
        <v>988</v>
      </c>
      <c r="K59" s="15">
        <f t="shared" si="23"/>
        <v>941</v>
      </c>
      <c r="L59" s="15">
        <f t="shared" si="24"/>
        <v>1133</v>
      </c>
      <c r="M59" s="15">
        <f t="shared" si="25"/>
        <v>1231</v>
      </c>
      <c r="N59" s="15">
        <f t="shared" si="26"/>
        <v>1310</v>
      </c>
      <c r="O59" s="15">
        <f t="shared" si="27"/>
        <v>1067.8333333333333</v>
      </c>
      <c r="Q59" s="16">
        <v>5.76</v>
      </c>
      <c r="R59" s="16">
        <v>5.73</v>
      </c>
      <c r="S59" s="16">
        <v>5.46</v>
      </c>
      <c r="T59" s="16">
        <v>4.7699999999999996</v>
      </c>
      <c r="U59" s="16">
        <v>4.0599999999999996</v>
      </c>
      <c r="V59" s="16">
        <v>3.47</v>
      </c>
      <c r="W59" s="16">
        <v>3.82</v>
      </c>
      <c r="X59" s="16">
        <v>4.42</v>
      </c>
      <c r="Y59" s="16">
        <v>4.3499999999999996</v>
      </c>
      <c r="Z59" s="16">
        <v>5.07</v>
      </c>
      <c r="AA59" s="16">
        <v>5.69</v>
      </c>
      <c r="AB59" s="16">
        <v>5.86</v>
      </c>
      <c r="AC59" s="65">
        <v>0.75</v>
      </c>
      <c r="AD59" s="66">
        <f>VLOOKUP($B59,Tabela14[[Cliente]:[Potência]],5,0)</f>
        <v>9.6199999999999992</v>
      </c>
    </row>
    <row r="60" spans="1:30" x14ac:dyDescent="0.25">
      <c r="A60" s="84">
        <v>58</v>
      </c>
      <c r="B60" s="119" t="s">
        <v>140</v>
      </c>
      <c r="C60" s="15">
        <f t="shared" si="15"/>
        <v>1486</v>
      </c>
      <c r="D60" s="15">
        <f t="shared" si="16"/>
        <v>1335</v>
      </c>
      <c r="E60" s="15">
        <f t="shared" si="17"/>
        <v>1409</v>
      </c>
      <c r="F60" s="15">
        <f t="shared" si="18"/>
        <v>1191</v>
      </c>
      <c r="G60" s="15">
        <f t="shared" si="19"/>
        <v>1047</v>
      </c>
      <c r="H60" s="15">
        <f t="shared" si="20"/>
        <v>866</v>
      </c>
      <c r="I60" s="15">
        <f t="shared" si="21"/>
        <v>985</v>
      </c>
      <c r="J60" s="15">
        <f t="shared" si="22"/>
        <v>1140</v>
      </c>
      <c r="K60" s="15">
        <f t="shared" si="23"/>
        <v>1086</v>
      </c>
      <c r="L60" s="15">
        <f t="shared" si="24"/>
        <v>1308</v>
      </c>
      <c r="M60" s="15">
        <f t="shared" si="25"/>
        <v>1421</v>
      </c>
      <c r="N60" s="15">
        <f t="shared" si="26"/>
        <v>1512</v>
      </c>
      <c r="O60" s="15">
        <f t="shared" si="27"/>
        <v>1232.1666666666667</v>
      </c>
      <c r="Q60" s="16">
        <v>5.76</v>
      </c>
      <c r="R60" s="16">
        <v>5.73</v>
      </c>
      <c r="S60" s="16">
        <v>5.46</v>
      </c>
      <c r="T60" s="16">
        <v>4.7699999999999996</v>
      </c>
      <c r="U60" s="16">
        <v>4.0599999999999996</v>
      </c>
      <c r="V60" s="16">
        <v>3.47</v>
      </c>
      <c r="W60" s="16">
        <v>3.82</v>
      </c>
      <c r="X60" s="16">
        <v>4.42</v>
      </c>
      <c r="Y60" s="16">
        <v>4.3499999999999996</v>
      </c>
      <c r="Z60" s="16">
        <v>5.07</v>
      </c>
      <c r="AA60" s="16">
        <v>5.69</v>
      </c>
      <c r="AB60" s="16">
        <v>5.86</v>
      </c>
      <c r="AC60" s="65">
        <v>0.75</v>
      </c>
      <c r="AD60" s="66">
        <f>VLOOKUP($B60,Tabela14[[Cliente]:[Potência]],5,0)</f>
        <v>11.1</v>
      </c>
    </row>
    <row r="61" spans="1:30" x14ac:dyDescent="0.25">
      <c r="A61" s="84">
        <v>59</v>
      </c>
      <c r="B61" s="119" t="s">
        <v>141</v>
      </c>
      <c r="C61" s="15">
        <f t="shared" si="15"/>
        <v>594</v>
      </c>
      <c r="D61" s="15">
        <f t="shared" si="16"/>
        <v>534</v>
      </c>
      <c r="E61" s="15">
        <f t="shared" si="17"/>
        <v>563</v>
      </c>
      <c r="F61" s="15">
        <f t="shared" si="18"/>
        <v>476</v>
      </c>
      <c r="G61" s="15">
        <f t="shared" si="19"/>
        <v>419</v>
      </c>
      <c r="H61" s="15">
        <f t="shared" si="20"/>
        <v>346</v>
      </c>
      <c r="I61" s="15">
        <f t="shared" si="21"/>
        <v>394</v>
      </c>
      <c r="J61" s="15">
        <f t="shared" si="22"/>
        <v>456</v>
      </c>
      <c r="K61" s="15">
        <f t="shared" si="23"/>
        <v>434</v>
      </c>
      <c r="L61" s="15">
        <f t="shared" si="24"/>
        <v>523</v>
      </c>
      <c r="M61" s="15">
        <f t="shared" si="25"/>
        <v>568</v>
      </c>
      <c r="N61" s="15">
        <f t="shared" si="26"/>
        <v>604</v>
      </c>
      <c r="O61" s="15">
        <f t="shared" si="27"/>
        <v>492.58333333333331</v>
      </c>
      <c r="Q61" s="16">
        <v>5.76</v>
      </c>
      <c r="R61" s="16">
        <v>5.73</v>
      </c>
      <c r="S61" s="16">
        <v>5.46</v>
      </c>
      <c r="T61" s="16">
        <v>4.7699999999999996</v>
      </c>
      <c r="U61" s="16">
        <v>4.0599999999999996</v>
      </c>
      <c r="V61" s="16">
        <v>3.47</v>
      </c>
      <c r="W61" s="16">
        <v>3.82</v>
      </c>
      <c r="X61" s="16">
        <v>4.42</v>
      </c>
      <c r="Y61" s="16">
        <v>4.3499999999999996</v>
      </c>
      <c r="Z61" s="16">
        <v>5.07</v>
      </c>
      <c r="AA61" s="16">
        <v>5.69</v>
      </c>
      <c r="AB61" s="16">
        <v>5.86</v>
      </c>
      <c r="AC61" s="65">
        <v>0.75</v>
      </c>
      <c r="AD61" s="66">
        <f>VLOOKUP($B61,Tabela14[[Cliente]:[Potência]],5,0)</f>
        <v>4.4400000000000004</v>
      </c>
    </row>
    <row r="62" spans="1:30" x14ac:dyDescent="0.25">
      <c r="A62" s="84">
        <v>60</v>
      </c>
      <c r="B62" s="119" t="s">
        <v>1</v>
      </c>
      <c r="C62" s="15">
        <f t="shared" si="15"/>
        <v>637</v>
      </c>
      <c r="D62" s="15">
        <f t="shared" si="16"/>
        <v>572</v>
      </c>
      <c r="E62" s="15">
        <f t="shared" si="17"/>
        <v>604</v>
      </c>
      <c r="F62" s="15">
        <f t="shared" si="18"/>
        <v>510</v>
      </c>
      <c r="G62" s="15">
        <f t="shared" si="19"/>
        <v>449</v>
      </c>
      <c r="H62" s="15">
        <f t="shared" si="20"/>
        <v>371</v>
      </c>
      <c r="I62" s="15">
        <f t="shared" si="21"/>
        <v>422</v>
      </c>
      <c r="J62" s="15">
        <f t="shared" si="22"/>
        <v>489</v>
      </c>
      <c r="K62" s="15">
        <f t="shared" si="23"/>
        <v>465</v>
      </c>
      <c r="L62" s="15">
        <f t="shared" si="24"/>
        <v>561</v>
      </c>
      <c r="M62" s="15">
        <f t="shared" si="25"/>
        <v>609</v>
      </c>
      <c r="N62" s="15">
        <f t="shared" si="26"/>
        <v>648</v>
      </c>
      <c r="O62" s="15">
        <f t="shared" si="27"/>
        <v>528.08333333333337</v>
      </c>
      <c r="Q62" s="16">
        <v>5.76</v>
      </c>
      <c r="R62" s="16">
        <v>5.73</v>
      </c>
      <c r="S62" s="16">
        <v>5.46</v>
      </c>
      <c r="T62" s="16">
        <v>4.7699999999999996</v>
      </c>
      <c r="U62" s="16">
        <v>4.0599999999999996</v>
      </c>
      <c r="V62" s="16">
        <v>3.47</v>
      </c>
      <c r="W62" s="16">
        <v>3.82</v>
      </c>
      <c r="X62" s="16">
        <v>4.42</v>
      </c>
      <c r="Y62" s="16">
        <v>4.3499999999999996</v>
      </c>
      <c r="Z62" s="16">
        <v>5.07</v>
      </c>
      <c r="AA62" s="16">
        <v>5.69</v>
      </c>
      <c r="AB62" s="16">
        <v>5.86</v>
      </c>
      <c r="AC62" s="65">
        <v>0.75</v>
      </c>
      <c r="AD62" s="66">
        <f>VLOOKUP($B62,Tabela14[[Cliente]:[Potência]],5,0)</f>
        <v>4.76</v>
      </c>
    </row>
    <row r="63" spans="1:30" x14ac:dyDescent="0.25">
      <c r="A63" s="84">
        <v>61</v>
      </c>
      <c r="B63" s="119" t="s">
        <v>2</v>
      </c>
      <c r="C63" s="15">
        <f t="shared" si="15"/>
        <v>693</v>
      </c>
      <c r="D63" s="15">
        <f t="shared" si="16"/>
        <v>623</v>
      </c>
      <c r="E63" s="15">
        <f t="shared" si="17"/>
        <v>657</v>
      </c>
      <c r="F63" s="15">
        <f t="shared" si="18"/>
        <v>555</v>
      </c>
      <c r="G63" s="15">
        <f t="shared" si="19"/>
        <v>488</v>
      </c>
      <c r="H63" s="15">
        <f t="shared" si="20"/>
        <v>404</v>
      </c>
      <c r="I63" s="15">
        <f t="shared" si="21"/>
        <v>460</v>
      </c>
      <c r="J63" s="15">
        <f t="shared" si="22"/>
        <v>532</v>
      </c>
      <c r="K63" s="15">
        <f t="shared" si="23"/>
        <v>506</v>
      </c>
      <c r="L63" s="15">
        <f t="shared" si="24"/>
        <v>610</v>
      </c>
      <c r="M63" s="15">
        <f t="shared" si="25"/>
        <v>663</v>
      </c>
      <c r="N63" s="15">
        <f t="shared" si="26"/>
        <v>705</v>
      </c>
      <c r="O63" s="15">
        <f t="shared" si="27"/>
        <v>574.66666666666663</v>
      </c>
      <c r="Q63" s="16">
        <v>5.76</v>
      </c>
      <c r="R63" s="16">
        <v>5.73</v>
      </c>
      <c r="S63" s="16">
        <v>5.46</v>
      </c>
      <c r="T63" s="16">
        <v>4.7699999999999996</v>
      </c>
      <c r="U63" s="16">
        <v>4.0599999999999996</v>
      </c>
      <c r="V63" s="16">
        <v>3.47</v>
      </c>
      <c r="W63" s="16">
        <v>3.82</v>
      </c>
      <c r="X63" s="16">
        <v>4.42</v>
      </c>
      <c r="Y63" s="16">
        <v>4.3499999999999996</v>
      </c>
      <c r="Z63" s="16">
        <v>5.07</v>
      </c>
      <c r="AA63" s="16">
        <v>5.69</v>
      </c>
      <c r="AB63" s="16">
        <v>5.86</v>
      </c>
      <c r="AC63" s="65">
        <v>0.75</v>
      </c>
      <c r="AD63" s="66">
        <f>VLOOKUP($B63,Tabela14[[Cliente]:[Potência]],5,0)</f>
        <v>5.18</v>
      </c>
    </row>
    <row r="64" spans="1:30" x14ac:dyDescent="0.25">
      <c r="A64" s="84">
        <v>62</v>
      </c>
      <c r="B64" s="119" t="s">
        <v>3</v>
      </c>
      <c r="C64" s="15">
        <f t="shared" si="15"/>
        <v>396</v>
      </c>
      <c r="D64" s="15">
        <f t="shared" si="16"/>
        <v>356</v>
      </c>
      <c r="E64" s="15">
        <f t="shared" si="17"/>
        <v>375</v>
      </c>
      <c r="F64" s="15">
        <f t="shared" si="18"/>
        <v>317</v>
      </c>
      <c r="G64" s="15">
        <f t="shared" si="19"/>
        <v>279</v>
      </c>
      <c r="H64" s="15">
        <f t="shared" si="20"/>
        <v>231</v>
      </c>
      <c r="I64" s="15">
        <f t="shared" si="21"/>
        <v>262</v>
      </c>
      <c r="J64" s="15">
        <f t="shared" si="22"/>
        <v>304</v>
      </c>
      <c r="K64" s="15">
        <f t="shared" si="23"/>
        <v>289</v>
      </c>
      <c r="L64" s="15">
        <f t="shared" si="24"/>
        <v>348</v>
      </c>
      <c r="M64" s="15">
        <f t="shared" si="25"/>
        <v>378</v>
      </c>
      <c r="N64" s="15">
        <f t="shared" si="26"/>
        <v>403</v>
      </c>
      <c r="O64" s="15">
        <f t="shared" si="27"/>
        <v>328.16666666666669</v>
      </c>
      <c r="Q64" s="16">
        <v>5.76</v>
      </c>
      <c r="R64" s="16">
        <v>5.73</v>
      </c>
      <c r="S64" s="16">
        <v>5.46</v>
      </c>
      <c r="T64" s="16">
        <v>4.7699999999999996</v>
      </c>
      <c r="U64" s="16">
        <v>4.0599999999999996</v>
      </c>
      <c r="V64" s="16">
        <v>3.47</v>
      </c>
      <c r="W64" s="16">
        <v>3.82</v>
      </c>
      <c r="X64" s="16">
        <v>4.42</v>
      </c>
      <c r="Y64" s="16">
        <v>4.3499999999999996</v>
      </c>
      <c r="Z64" s="16">
        <v>5.07</v>
      </c>
      <c r="AA64" s="16">
        <v>5.69</v>
      </c>
      <c r="AB64" s="16">
        <v>5.86</v>
      </c>
      <c r="AC64" s="65">
        <v>0.75</v>
      </c>
      <c r="AD64" s="66">
        <f>VLOOKUP($B64,Tabela14[[Cliente]:[Potência]],5,0)</f>
        <v>2.96</v>
      </c>
    </row>
    <row r="65" spans="1:30" x14ac:dyDescent="0.25">
      <c r="A65" s="84">
        <v>63</v>
      </c>
      <c r="B65" s="119" t="s">
        <v>4</v>
      </c>
      <c r="C65" s="15">
        <f t="shared" si="15"/>
        <v>10927</v>
      </c>
      <c r="D65" s="15">
        <f t="shared" si="16"/>
        <v>9818</v>
      </c>
      <c r="E65" s="15">
        <f t="shared" si="17"/>
        <v>10358</v>
      </c>
      <c r="F65" s="15">
        <f t="shared" si="18"/>
        <v>8757</v>
      </c>
      <c r="G65" s="15">
        <f t="shared" si="19"/>
        <v>7702</v>
      </c>
      <c r="H65" s="15">
        <f t="shared" si="20"/>
        <v>6370</v>
      </c>
      <c r="I65" s="15">
        <f t="shared" si="21"/>
        <v>7247</v>
      </c>
      <c r="J65" s="15">
        <f t="shared" si="22"/>
        <v>8385</v>
      </c>
      <c r="K65" s="15">
        <f t="shared" si="23"/>
        <v>7986</v>
      </c>
      <c r="L65" s="15">
        <f t="shared" si="24"/>
        <v>9618</v>
      </c>
      <c r="M65" s="15">
        <f t="shared" si="25"/>
        <v>10446</v>
      </c>
      <c r="N65" s="15">
        <f t="shared" si="26"/>
        <v>11117</v>
      </c>
      <c r="O65" s="15">
        <f t="shared" si="27"/>
        <v>9060.9166666666661</v>
      </c>
      <c r="Q65" s="16">
        <v>5.76</v>
      </c>
      <c r="R65" s="16">
        <v>5.73</v>
      </c>
      <c r="S65" s="16">
        <v>5.46</v>
      </c>
      <c r="T65" s="16">
        <v>4.7699999999999996</v>
      </c>
      <c r="U65" s="16">
        <v>4.0599999999999996</v>
      </c>
      <c r="V65" s="16">
        <v>3.47</v>
      </c>
      <c r="W65" s="16">
        <v>3.82</v>
      </c>
      <c r="X65" s="16">
        <v>4.42</v>
      </c>
      <c r="Y65" s="16">
        <v>4.3499999999999996</v>
      </c>
      <c r="Z65" s="16">
        <v>5.07</v>
      </c>
      <c r="AA65" s="16">
        <v>5.69</v>
      </c>
      <c r="AB65" s="16">
        <v>5.86</v>
      </c>
      <c r="AC65" s="65">
        <v>0.75</v>
      </c>
      <c r="AD65" s="66">
        <f>VLOOKUP($B65,Tabela14[[Cliente]:[Potência]],5,0)</f>
        <v>81.599999999999994</v>
      </c>
    </row>
    <row r="66" spans="1:30" x14ac:dyDescent="0.25">
      <c r="A66" s="84">
        <v>64</v>
      </c>
      <c r="B66" s="119" t="s">
        <v>291</v>
      </c>
      <c r="C66" s="15">
        <f t="shared" si="15"/>
        <v>13987</v>
      </c>
      <c r="D66" s="15">
        <f t="shared" si="16"/>
        <v>12568</v>
      </c>
      <c r="E66" s="15">
        <f t="shared" si="17"/>
        <v>13259</v>
      </c>
      <c r="F66" s="15">
        <f t="shared" si="18"/>
        <v>11209</v>
      </c>
      <c r="G66" s="15">
        <f t="shared" si="19"/>
        <v>9859</v>
      </c>
      <c r="H66" s="15">
        <f t="shared" si="20"/>
        <v>8154</v>
      </c>
      <c r="I66" s="15">
        <f t="shared" si="21"/>
        <v>9276</v>
      </c>
      <c r="J66" s="15">
        <f t="shared" si="22"/>
        <v>10733</v>
      </c>
      <c r="K66" s="15">
        <f t="shared" si="23"/>
        <v>10222</v>
      </c>
      <c r="L66" s="15">
        <f t="shared" si="24"/>
        <v>12312</v>
      </c>
      <c r="M66" s="15">
        <f t="shared" si="25"/>
        <v>13371</v>
      </c>
      <c r="N66" s="15">
        <f t="shared" si="26"/>
        <v>14230</v>
      </c>
      <c r="O66" s="15">
        <f t="shared" si="27"/>
        <v>11598.333333333334</v>
      </c>
      <c r="Q66" s="16">
        <v>5.76</v>
      </c>
      <c r="R66" s="16">
        <v>5.73</v>
      </c>
      <c r="S66" s="16">
        <v>5.46</v>
      </c>
      <c r="T66" s="16">
        <v>4.7699999999999996</v>
      </c>
      <c r="U66" s="16">
        <v>4.0599999999999996</v>
      </c>
      <c r="V66" s="16">
        <v>3.47</v>
      </c>
      <c r="W66" s="16">
        <v>3.82</v>
      </c>
      <c r="X66" s="16">
        <v>4.42</v>
      </c>
      <c r="Y66" s="16">
        <v>4.3499999999999996</v>
      </c>
      <c r="Z66" s="16">
        <v>5.07</v>
      </c>
      <c r="AA66" s="16">
        <v>5.69</v>
      </c>
      <c r="AB66" s="16">
        <v>5.86</v>
      </c>
      <c r="AC66" s="65">
        <v>0.8</v>
      </c>
      <c r="AD66" s="66">
        <f>VLOOKUP($B66,Tabela14[[Cliente]:[Potência]],5,0)</f>
        <v>97.92</v>
      </c>
    </row>
    <row r="67" spans="1:30" x14ac:dyDescent="0.25">
      <c r="A67" s="84">
        <v>65</v>
      </c>
      <c r="B67" s="119" t="s">
        <v>143</v>
      </c>
      <c r="C67" s="15">
        <f t="shared" si="15"/>
        <v>910</v>
      </c>
      <c r="D67" s="15">
        <f t="shared" si="16"/>
        <v>818</v>
      </c>
      <c r="E67" s="15">
        <f t="shared" si="17"/>
        <v>863</v>
      </c>
      <c r="F67" s="15">
        <f t="shared" si="18"/>
        <v>729</v>
      </c>
      <c r="G67" s="15">
        <f t="shared" si="19"/>
        <v>641</v>
      </c>
      <c r="H67" s="15">
        <f t="shared" si="20"/>
        <v>530</v>
      </c>
      <c r="I67" s="15">
        <f t="shared" si="21"/>
        <v>603</v>
      </c>
      <c r="J67" s="15">
        <f t="shared" si="22"/>
        <v>698</v>
      </c>
      <c r="K67" s="15">
        <f t="shared" si="23"/>
        <v>665</v>
      </c>
      <c r="L67" s="15">
        <f t="shared" si="24"/>
        <v>801</v>
      </c>
      <c r="M67" s="15">
        <f t="shared" si="25"/>
        <v>870</v>
      </c>
      <c r="N67" s="15">
        <f t="shared" si="26"/>
        <v>926</v>
      </c>
      <c r="O67" s="15">
        <f t="shared" si="27"/>
        <v>754.5</v>
      </c>
      <c r="Q67" s="16">
        <v>5.76</v>
      </c>
      <c r="R67" s="16">
        <v>5.73</v>
      </c>
      <c r="S67" s="16">
        <v>5.46</v>
      </c>
      <c r="T67" s="16">
        <v>4.7699999999999996</v>
      </c>
      <c r="U67" s="16">
        <v>4.0599999999999996</v>
      </c>
      <c r="V67" s="16">
        <v>3.47</v>
      </c>
      <c r="W67" s="16">
        <v>3.82</v>
      </c>
      <c r="X67" s="16">
        <v>4.42</v>
      </c>
      <c r="Y67" s="16">
        <v>4.3499999999999996</v>
      </c>
      <c r="Z67" s="16">
        <v>5.07</v>
      </c>
      <c r="AA67" s="16">
        <v>5.69</v>
      </c>
      <c r="AB67" s="16">
        <v>5.86</v>
      </c>
      <c r="AC67" s="65">
        <v>0.75</v>
      </c>
      <c r="AD67" s="66">
        <f>VLOOKUP($B67,Tabela14[[Cliente]:[Potência]],5,0)</f>
        <v>6.8</v>
      </c>
    </row>
    <row r="68" spans="1:30" x14ac:dyDescent="0.25">
      <c r="A68" s="84">
        <v>66</v>
      </c>
      <c r="B68" s="119" t="s">
        <v>144</v>
      </c>
      <c r="C68" s="15">
        <f t="shared" si="15"/>
        <v>4777</v>
      </c>
      <c r="D68" s="15">
        <f t="shared" si="16"/>
        <v>4292</v>
      </c>
      <c r="E68" s="15">
        <f t="shared" si="17"/>
        <v>4528</v>
      </c>
      <c r="F68" s="15">
        <f t="shared" si="18"/>
        <v>3828</v>
      </c>
      <c r="G68" s="15">
        <f t="shared" si="19"/>
        <v>3367</v>
      </c>
      <c r="H68" s="15">
        <f t="shared" si="20"/>
        <v>2785</v>
      </c>
      <c r="I68" s="15">
        <f t="shared" si="21"/>
        <v>3168</v>
      </c>
      <c r="J68" s="15">
        <f t="shared" si="22"/>
        <v>3665</v>
      </c>
      <c r="K68" s="15">
        <f t="shared" si="23"/>
        <v>3491</v>
      </c>
      <c r="L68" s="15">
        <f t="shared" si="24"/>
        <v>4204</v>
      </c>
      <c r="M68" s="15">
        <f t="shared" si="25"/>
        <v>4566</v>
      </c>
      <c r="N68" s="15">
        <f t="shared" si="26"/>
        <v>4860</v>
      </c>
      <c r="O68" s="15">
        <f t="shared" si="27"/>
        <v>3960.9166666666665</v>
      </c>
      <c r="Q68" s="16">
        <v>5.76</v>
      </c>
      <c r="R68" s="16">
        <v>5.73</v>
      </c>
      <c r="S68" s="16">
        <v>5.46</v>
      </c>
      <c r="T68" s="16">
        <v>4.7699999999999996</v>
      </c>
      <c r="U68" s="16">
        <v>4.0599999999999996</v>
      </c>
      <c r="V68" s="16">
        <v>3.47</v>
      </c>
      <c r="W68" s="16">
        <v>3.82</v>
      </c>
      <c r="X68" s="16">
        <v>4.42</v>
      </c>
      <c r="Y68" s="16">
        <v>4.3499999999999996</v>
      </c>
      <c r="Z68" s="16">
        <v>5.07</v>
      </c>
      <c r="AA68" s="16">
        <v>5.69</v>
      </c>
      <c r="AB68" s="16">
        <v>5.86</v>
      </c>
      <c r="AC68" s="65">
        <v>0.7</v>
      </c>
      <c r="AD68" s="66">
        <f>VLOOKUP($B68,Tabela14[[Cliente]:[Potência]],5,0)</f>
        <v>38.22</v>
      </c>
    </row>
    <row r="69" spans="1:30" x14ac:dyDescent="0.25">
      <c r="A69" s="84">
        <v>67</v>
      </c>
      <c r="B69" s="119" t="s">
        <v>145</v>
      </c>
      <c r="C69" s="15">
        <f t="shared" si="15"/>
        <v>546</v>
      </c>
      <c r="D69" s="15">
        <f t="shared" si="16"/>
        <v>490</v>
      </c>
      <c r="E69" s="15">
        <f t="shared" si="17"/>
        <v>517</v>
      </c>
      <c r="F69" s="15">
        <f t="shared" si="18"/>
        <v>437</v>
      </c>
      <c r="G69" s="15">
        <f t="shared" si="19"/>
        <v>385</v>
      </c>
      <c r="H69" s="15">
        <f t="shared" si="20"/>
        <v>318</v>
      </c>
      <c r="I69" s="15">
        <f t="shared" si="21"/>
        <v>362</v>
      </c>
      <c r="J69" s="15">
        <f t="shared" si="22"/>
        <v>419</v>
      </c>
      <c r="K69" s="15">
        <f t="shared" si="23"/>
        <v>399</v>
      </c>
      <c r="L69" s="15">
        <f t="shared" si="24"/>
        <v>480</v>
      </c>
      <c r="M69" s="15">
        <f t="shared" si="25"/>
        <v>522</v>
      </c>
      <c r="N69" s="15">
        <f t="shared" si="26"/>
        <v>555</v>
      </c>
      <c r="O69" s="15">
        <f t="shared" si="27"/>
        <v>452.5</v>
      </c>
      <c r="Q69" s="16">
        <v>5.76</v>
      </c>
      <c r="R69" s="16">
        <v>5.73</v>
      </c>
      <c r="S69" s="16">
        <v>5.46</v>
      </c>
      <c r="T69" s="16">
        <v>4.7699999999999996</v>
      </c>
      <c r="U69" s="16">
        <v>4.0599999999999996</v>
      </c>
      <c r="V69" s="16">
        <v>3.47</v>
      </c>
      <c r="W69" s="16">
        <v>3.82</v>
      </c>
      <c r="X69" s="16">
        <v>4.42</v>
      </c>
      <c r="Y69" s="16">
        <v>4.3499999999999996</v>
      </c>
      <c r="Z69" s="16">
        <v>5.07</v>
      </c>
      <c r="AA69" s="16">
        <v>5.69</v>
      </c>
      <c r="AB69" s="16">
        <v>5.86</v>
      </c>
      <c r="AC69" s="65">
        <v>0.75</v>
      </c>
      <c r="AD69" s="66">
        <f>VLOOKUP($B69,Tabela14[[Cliente]:[Potência]],5,0)</f>
        <v>4.08</v>
      </c>
    </row>
    <row r="70" spans="1:30" x14ac:dyDescent="0.25">
      <c r="A70" s="84">
        <v>68</v>
      </c>
      <c r="B70" s="119" t="s">
        <v>146</v>
      </c>
      <c r="C70" s="15">
        <f t="shared" si="15"/>
        <v>1880</v>
      </c>
      <c r="D70" s="15">
        <f t="shared" si="16"/>
        <v>1689</v>
      </c>
      <c r="E70" s="15">
        <f t="shared" si="17"/>
        <v>1782</v>
      </c>
      <c r="F70" s="15">
        <f t="shared" si="18"/>
        <v>1506</v>
      </c>
      <c r="G70" s="15">
        <f t="shared" si="19"/>
        <v>1325</v>
      </c>
      <c r="H70" s="15">
        <f t="shared" si="20"/>
        <v>1096</v>
      </c>
      <c r="I70" s="15">
        <f t="shared" si="21"/>
        <v>1246</v>
      </c>
      <c r="J70" s="15">
        <f t="shared" si="22"/>
        <v>1442</v>
      </c>
      <c r="K70" s="15">
        <f t="shared" si="23"/>
        <v>1374</v>
      </c>
      <c r="L70" s="15">
        <f t="shared" si="24"/>
        <v>1655</v>
      </c>
      <c r="M70" s="15">
        <f t="shared" si="25"/>
        <v>1797</v>
      </c>
      <c r="N70" s="15">
        <f t="shared" si="26"/>
        <v>1912</v>
      </c>
      <c r="O70" s="15">
        <f t="shared" si="27"/>
        <v>1558.6666666666667</v>
      </c>
      <c r="Q70" s="16">
        <v>5.76</v>
      </c>
      <c r="R70" s="16">
        <v>5.73</v>
      </c>
      <c r="S70" s="16">
        <v>5.46</v>
      </c>
      <c r="T70" s="16">
        <v>4.7699999999999996</v>
      </c>
      <c r="U70" s="16">
        <v>4.0599999999999996</v>
      </c>
      <c r="V70" s="16">
        <v>3.47</v>
      </c>
      <c r="W70" s="16">
        <v>3.82</v>
      </c>
      <c r="X70" s="16">
        <v>4.42</v>
      </c>
      <c r="Y70" s="16">
        <v>4.3499999999999996</v>
      </c>
      <c r="Z70" s="16">
        <v>5.07</v>
      </c>
      <c r="AA70" s="16">
        <v>5.69</v>
      </c>
      <c r="AB70" s="16">
        <v>5.86</v>
      </c>
      <c r="AC70" s="65">
        <v>0.75</v>
      </c>
      <c r="AD70" s="66">
        <f>VLOOKUP($B70,Tabela14[[Cliente]:[Potência]],5,0)</f>
        <v>14.04</v>
      </c>
    </row>
    <row r="71" spans="1:30" x14ac:dyDescent="0.25">
      <c r="A71" s="84">
        <v>69</v>
      </c>
      <c r="B71" s="119" t="s">
        <v>147</v>
      </c>
      <c r="C71" s="15">
        <f t="shared" si="15"/>
        <v>637</v>
      </c>
      <c r="D71" s="15">
        <f t="shared" si="16"/>
        <v>572</v>
      </c>
      <c r="E71" s="15">
        <f t="shared" si="17"/>
        <v>604</v>
      </c>
      <c r="F71" s="15">
        <f t="shared" si="18"/>
        <v>510</v>
      </c>
      <c r="G71" s="15">
        <f t="shared" si="19"/>
        <v>449</v>
      </c>
      <c r="H71" s="15">
        <f t="shared" si="20"/>
        <v>371</v>
      </c>
      <c r="I71" s="15">
        <f t="shared" si="21"/>
        <v>422</v>
      </c>
      <c r="J71" s="15">
        <f t="shared" si="22"/>
        <v>489</v>
      </c>
      <c r="K71" s="15">
        <f t="shared" si="23"/>
        <v>465</v>
      </c>
      <c r="L71" s="15">
        <f t="shared" si="24"/>
        <v>561</v>
      </c>
      <c r="M71" s="15">
        <f t="shared" si="25"/>
        <v>609</v>
      </c>
      <c r="N71" s="15">
        <f t="shared" si="26"/>
        <v>648</v>
      </c>
      <c r="O71" s="15">
        <f t="shared" si="27"/>
        <v>528.08333333333337</v>
      </c>
      <c r="Q71" s="16">
        <v>5.76</v>
      </c>
      <c r="R71" s="16">
        <v>5.73</v>
      </c>
      <c r="S71" s="16">
        <v>5.46</v>
      </c>
      <c r="T71" s="16">
        <v>4.7699999999999996</v>
      </c>
      <c r="U71" s="16">
        <v>4.0599999999999996</v>
      </c>
      <c r="V71" s="16">
        <v>3.47</v>
      </c>
      <c r="W71" s="16">
        <v>3.82</v>
      </c>
      <c r="X71" s="16">
        <v>4.42</v>
      </c>
      <c r="Y71" s="16">
        <v>4.3499999999999996</v>
      </c>
      <c r="Z71" s="16">
        <v>5.07</v>
      </c>
      <c r="AA71" s="16">
        <v>5.69</v>
      </c>
      <c r="AB71" s="16">
        <v>5.86</v>
      </c>
      <c r="AC71" s="65">
        <v>0.75</v>
      </c>
      <c r="AD71" s="66">
        <f>VLOOKUP($B71,Tabela14[[Cliente]:[Potência]],5,0)</f>
        <v>4.76</v>
      </c>
    </row>
    <row r="72" spans="1:30" x14ac:dyDescent="0.25">
      <c r="A72" s="84">
        <v>70</v>
      </c>
      <c r="B72" s="119" t="s">
        <v>148</v>
      </c>
      <c r="C72" s="15">
        <f t="shared" si="15"/>
        <v>1521</v>
      </c>
      <c r="D72" s="15">
        <f t="shared" si="16"/>
        <v>1352</v>
      </c>
      <c r="E72" s="15">
        <f t="shared" si="17"/>
        <v>1381</v>
      </c>
      <c r="F72" s="15">
        <f t="shared" si="18"/>
        <v>1197</v>
      </c>
      <c r="G72" s="15">
        <f t="shared" si="19"/>
        <v>1010</v>
      </c>
      <c r="H72" s="15">
        <f t="shared" si="20"/>
        <v>857</v>
      </c>
      <c r="I72" s="15">
        <f t="shared" si="21"/>
        <v>939</v>
      </c>
      <c r="J72" s="15">
        <f t="shared" si="22"/>
        <v>1083</v>
      </c>
      <c r="K72" s="15">
        <f t="shared" si="23"/>
        <v>1022</v>
      </c>
      <c r="L72" s="15">
        <f t="shared" si="24"/>
        <v>1259</v>
      </c>
      <c r="M72" s="15">
        <f t="shared" si="25"/>
        <v>1465</v>
      </c>
      <c r="N72" s="15">
        <f t="shared" si="26"/>
        <v>1557</v>
      </c>
      <c r="O72" s="15">
        <f t="shared" si="27"/>
        <v>1220.25</v>
      </c>
      <c r="Q72" s="16">
        <v>5.62</v>
      </c>
      <c r="R72" s="16">
        <v>5.53</v>
      </c>
      <c r="S72" s="16">
        <v>5.0999999999999996</v>
      </c>
      <c r="T72" s="16">
        <v>4.57</v>
      </c>
      <c r="U72" s="16">
        <v>3.73</v>
      </c>
      <c r="V72" s="16">
        <v>3.27</v>
      </c>
      <c r="W72" s="16">
        <v>3.47</v>
      </c>
      <c r="X72" s="16">
        <v>4</v>
      </c>
      <c r="Y72" s="16">
        <v>3.9</v>
      </c>
      <c r="Z72" s="16">
        <v>4.6500000000000004</v>
      </c>
      <c r="AA72" s="16">
        <v>5.59</v>
      </c>
      <c r="AB72" s="16">
        <v>5.75</v>
      </c>
      <c r="AC72" s="65">
        <v>0.7</v>
      </c>
      <c r="AD72" s="66">
        <f>VLOOKUP($B72,Tabela14[[Cliente]:[Potência]],5,0)</f>
        <v>12.48</v>
      </c>
    </row>
    <row r="73" spans="1:30" x14ac:dyDescent="0.25">
      <c r="A73" s="84">
        <v>71</v>
      </c>
      <c r="B73" s="119" t="s">
        <v>149</v>
      </c>
      <c r="C73" s="15">
        <f t="shared" si="15"/>
        <v>728</v>
      </c>
      <c r="D73" s="15">
        <f t="shared" si="16"/>
        <v>654</v>
      </c>
      <c r="E73" s="15">
        <f t="shared" si="17"/>
        <v>690</v>
      </c>
      <c r="F73" s="15">
        <f t="shared" si="18"/>
        <v>583</v>
      </c>
      <c r="G73" s="15">
        <f t="shared" si="19"/>
        <v>513</v>
      </c>
      <c r="H73" s="15">
        <f t="shared" si="20"/>
        <v>424</v>
      </c>
      <c r="I73" s="15">
        <f t="shared" si="21"/>
        <v>483</v>
      </c>
      <c r="J73" s="15">
        <f t="shared" si="22"/>
        <v>559</v>
      </c>
      <c r="K73" s="15">
        <f t="shared" si="23"/>
        <v>532</v>
      </c>
      <c r="L73" s="15">
        <f t="shared" si="24"/>
        <v>641</v>
      </c>
      <c r="M73" s="15">
        <f t="shared" si="25"/>
        <v>696</v>
      </c>
      <c r="N73" s="15">
        <f t="shared" si="26"/>
        <v>741</v>
      </c>
      <c r="O73" s="15">
        <f t="shared" si="27"/>
        <v>603.66666666666663</v>
      </c>
      <c r="Q73" s="16">
        <v>5.76</v>
      </c>
      <c r="R73" s="16">
        <v>5.73</v>
      </c>
      <c r="S73" s="16">
        <v>5.46</v>
      </c>
      <c r="T73" s="16">
        <v>4.7699999999999996</v>
      </c>
      <c r="U73" s="16">
        <v>4.0599999999999996</v>
      </c>
      <c r="V73" s="16">
        <v>3.47</v>
      </c>
      <c r="W73" s="16">
        <v>3.82</v>
      </c>
      <c r="X73" s="16">
        <v>4.42</v>
      </c>
      <c r="Y73" s="16">
        <v>4.3499999999999996</v>
      </c>
      <c r="Z73" s="16">
        <v>5.07</v>
      </c>
      <c r="AA73" s="16">
        <v>5.69</v>
      </c>
      <c r="AB73" s="16">
        <v>5.86</v>
      </c>
      <c r="AC73" s="65">
        <v>0.75</v>
      </c>
      <c r="AD73" s="66">
        <f>VLOOKUP($B73,Tabela14[[Cliente]:[Potência]],5,0)</f>
        <v>5.44</v>
      </c>
    </row>
    <row r="74" spans="1:30" x14ac:dyDescent="0.25">
      <c r="A74" s="84">
        <v>72</v>
      </c>
      <c r="B74" s="119" t="s">
        <v>150</v>
      </c>
      <c r="C74" s="15">
        <f t="shared" si="15"/>
        <v>637</v>
      </c>
      <c r="D74" s="15">
        <f t="shared" si="16"/>
        <v>572</v>
      </c>
      <c r="E74" s="15">
        <f t="shared" si="17"/>
        <v>604</v>
      </c>
      <c r="F74" s="15">
        <f t="shared" si="18"/>
        <v>510</v>
      </c>
      <c r="G74" s="15">
        <f t="shared" si="19"/>
        <v>449</v>
      </c>
      <c r="H74" s="15">
        <f t="shared" si="20"/>
        <v>371</v>
      </c>
      <c r="I74" s="15">
        <f t="shared" si="21"/>
        <v>422</v>
      </c>
      <c r="J74" s="15">
        <f t="shared" si="22"/>
        <v>489</v>
      </c>
      <c r="K74" s="15">
        <f t="shared" si="23"/>
        <v>465</v>
      </c>
      <c r="L74" s="15">
        <f t="shared" si="24"/>
        <v>561</v>
      </c>
      <c r="M74" s="15">
        <f t="shared" si="25"/>
        <v>609</v>
      </c>
      <c r="N74" s="15">
        <f t="shared" si="26"/>
        <v>648</v>
      </c>
      <c r="O74" s="15">
        <f t="shared" si="27"/>
        <v>528.08333333333337</v>
      </c>
      <c r="Q74" s="16">
        <v>5.76</v>
      </c>
      <c r="R74" s="16">
        <v>5.73</v>
      </c>
      <c r="S74" s="16">
        <v>5.46</v>
      </c>
      <c r="T74" s="16">
        <v>4.7699999999999996</v>
      </c>
      <c r="U74" s="16">
        <v>4.0599999999999996</v>
      </c>
      <c r="V74" s="16">
        <v>3.47</v>
      </c>
      <c r="W74" s="16">
        <v>3.82</v>
      </c>
      <c r="X74" s="16">
        <v>4.42</v>
      </c>
      <c r="Y74" s="16">
        <v>4.3499999999999996</v>
      </c>
      <c r="Z74" s="16">
        <v>5.07</v>
      </c>
      <c r="AA74" s="16">
        <v>5.69</v>
      </c>
      <c r="AB74" s="16">
        <v>5.86</v>
      </c>
      <c r="AC74" s="65">
        <v>0.75</v>
      </c>
      <c r="AD74" s="66">
        <f>VLOOKUP($B74,Tabela14[[Cliente]:[Potência]],5,0)</f>
        <v>4.76</v>
      </c>
    </row>
    <row r="75" spans="1:30" x14ac:dyDescent="0.25">
      <c r="A75" s="84">
        <v>73</v>
      </c>
      <c r="B75" s="119" t="s">
        <v>151</v>
      </c>
      <c r="C75" s="15">
        <f t="shared" si="15"/>
        <v>409</v>
      </c>
      <c r="D75" s="15">
        <f t="shared" si="16"/>
        <v>368</v>
      </c>
      <c r="E75" s="15">
        <f t="shared" si="17"/>
        <v>388</v>
      </c>
      <c r="F75" s="15">
        <f t="shared" si="18"/>
        <v>328</v>
      </c>
      <c r="G75" s="15">
        <f t="shared" si="19"/>
        <v>288</v>
      </c>
      <c r="H75" s="15">
        <f t="shared" si="20"/>
        <v>238</v>
      </c>
      <c r="I75" s="15">
        <f t="shared" si="21"/>
        <v>271</v>
      </c>
      <c r="J75" s="15">
        <f t="shared" si="22"/>
        <v>314</v>
      </c>
      <c r="K75" s="15">
        <f t="shared" si="23"/>
        <v>299</v>
      </c>
      <c r="L75" s="15">
        <f t="shared" si="24"/>
        <v>360</v>
      </c>
      <c r="M75" s="15">
        <f t="shared" si="25"/>
        <v>391</v>
      </c>
      <c r="N75" s="15">
        <f t="shared" si="26"/>
        <v>416</v>
      </c>
      <c r="O75" s="15">
        <f t="shared" si="27"/>
        <v>339.16666666666669</v>
      </c>
      <c r="Q75" s="16">
        <v>5.76</v>
      </c>
      <c r="R75" s="16">
        <v>5.73</v>
      </c>
      <c r="S75" s="16">
        <v>5.46</v>
      </c>
      <c r="T75" s="16">
        <v>4.7699999999999996</v>
      </c>
      <c r="U75" s="16">
        <v>4.0599999999999996</v>
      </c>
      <c r="V75" s="16">
        <v>3.47</v>
      </c>
      <c r="W75" s="16">
        <v>3.82</v>
      </c>
      <c r="X75" s="16">
        <v>4.42</v>
      </c>
      <c r="Y75" s="16">
        <v>4.3499999999999996</v>
      </c>
      <c r="Z75" s="16">
        <v>5.07</v>
      </c>
      <c r="AA75" s="16">
        <v>5.69</v>
      </c>
      <c r="AB75" s="16">
        <v>5.86</v>
      </c>
      <c r="AC75" s="65">
        <v>0.75</v>
      </c>
      <c r="AD75" s="66">
        <f>VLOOKUP($B75,Tabela14[[Cliente]:[Potência]],5,0)</f>
        <v>3.06</v>
      </c>
    </row>
    <row r="76" spans="1:30" x14ac:dyDescent="0.25">
      <c r="A76" s="84">
        <v>74</v>
      </c>
      <c r="B76" s="119" t="s">
        <v>152</v>
      </c>
      <c r="C76" s="15">
        <f t="shared" si="15"/>
        <v>1016</v>
      </c>
      <c r="D76" s="15">
        <f t="shared" si="16"/>
        <v>913</v>
      </c>
      <c r="E76" s="15">
        <f t="shared" si="17"/>
        <v>963</v>
      </c>
      <c r="F76" s="15">
        <f t="shared" si="18"/>
        <v>814</v>
      </c>
      <c r="G76" s="15">
        <f t="shared" si="19"/>
        <v>716</v>
      </c>
      <c r="H76" s="15">
        <f t="shared" si="20"/>
        <v>592</v>
      </c>
      <c r="I76" s="15">
        <f t="shared" si="21"/>
        <v>674</v>
      </c>
      <c r="J76" s="15">
        <f t="shared" si="22"/>
        <v>779</v>
      </c>
      <c r="K76" s="15">
        <f t="shared" si="23"/>
        <v>742</v>
      </c>
      <c r="L76" s="15">
        <f t="shared" si="24"/>
        <v>894</v>
      </c>
      <c r="M76" s="15">
        <f t="shared" si="25"/>
        <v>971</v>
      </c>
      <c r="N76" s="15">
        <f t="shared" si="26"/>
        <v>1034</v>
      </c>
      <c r="O76" s="15">
        <f t="shared" si="27"/>
        <v>842.33333333333337</v>
      </c>
      <c r="Q76" s="16">
        <v>5.76</v>
      </c>
      <c r="R76" s="16">
        <v>5.73</v>
      </c>
      <c r="S76" s="16">
        <v>5.46</v>
      </c>
      <c r="T76" s="16">
        <v>4.7699999999999996</v>
      </c>
      <c r="U76" s="16">
        <v>4.0599999999999996</v>
      </c>
      <c r="V76" s="16">
        <v>3.47</v>
      </c>
      <c r="W76" s="16">
        <v>3.82</v>
      </c>
      <c r="X76" s="16">
        <v>4.42</v>
      </c>
      <c r="Y76" s="16">
        <v>4.3499999999999996</v>
      </c>
      <c r="Z76" s="16">
        <v>5.07</v>
      </c>
      <c r="AA76" s="16">
        <v>5.69</v>
      </c>
      <c r="AB76" s="16">
        <v>5.86</v>
      </c>
      <c r="AC76" s="65">
        <v>0.75</v>
      </c>
      <c r="AD76" s="66">
        <f>VLOOKUP($B76,Tabela14[[Cliente]:[Potência]],5,0)</f>
        <v>7.59</v>
      </c>
    </row>
    <row r="77" spans="1:30" x14ac:dyDescent="0.25">
      <c r="A77" s="84">
        <v>75</v>
      </c>
      <c r="B77" s="119" t="s">
        <v>292</v>
      </c>
      <c r="C77" s="15">
        <f t="shared" ref="C77:C78" si="28">ROUNDDOWN($AD77*$AC77*(Q77*Q$2),0)</f>
        <v>728</v>
      </c>
      <c r="D77" s="15">
        <f t="shared" ref="D77:D78" si="29">ROUNDDOWN($AD77*$AC77*(R77*R$2),0)</f>
        <v>654</v>
      </c>
      <c r="E77" s="15">
        <f t="shared" ref="E77:E78" si="30">ROUNDDOWN($AD77*$AC77*(S77*S$2),0)</f>
        <v>690</v>
      </c>
      <c r="F77" s="15">
        <f t="shared" ref="F77:F78" si="31">ROUNDDOWN($AD77*$AC77*(T77*T$2),0)</f>
        <v>583</v>
      </c>
      <c r="G77" s="15">
        <f t="shared" ref="G77:G78" si="32">ROUNDDOWN($AD77*$AC77*(U77*U$2),0)</f>
        <v>513</v>
      </c>
      <c r="H77" s="15">
        <f t="shared" ref="H77:H78" si="33">ROUNDDOWN($AD77*$AC77*(V77*V$2),0)</f>
        <v>424</v>
      </c>
      <c r="I77" s="15">
        <f t="shared" ref="I77:I78" si="34">ROUNDDOWN($AD77*$AC77*(W77*W$2),0)</f>
        <v>483</v>
      </c>
      <c r="J77" s="15">
        <f t="shared" ref="J77:J78" si="35">ROUNDDOWN($AD77*$AC77*(X77*X$2),0)</f>
        <v>559</v>
      </c>
      <c r="K77" s="15">
        <f t="shared" ref="K77:K78" si="36">ROUNDDOWN($AD77*$AC77*(Y77*Y$2),0)</f>
        <v>532</v>
      </c>
      <c r="L77" s="15">
        <f t="shared" ref="L77:L78" si="37">ROUNDDOWN($AD77*$AC77*(Z77*Z$2),0)</f>
        <v>641</v>
      </c>
      <c r="M77" s="15">
        <f t="shared" ref="M77:M78" si="38">ROUNDDOWN($AD77*$AC77*(AA77*AA$2),0)</f>
        <v>696</v>
      </c>
      <c r="N77" s="15">
        <f t="shared" ref="N77:N78" si="39">ROUNDDOWN($AD77*$AC77*(AB77*AB$2),0)</f>
        <v>741</v>
      </c>
      <c r="O77" s="15">
        <f t="shared" ref="O77:O78" si="40">AVERAGE(C77:N77)</f>
        <v>603.66666666666663</v>
      </c>
      <c r="Q77" s="16">
        <v>5.76</v>
      </c>
      <c r="R77" s="16">
        <v>5.73</v>
      </c>
      <c r="S77" s="16">
        <v>5.46</v>
      </c>
      <c r="T77" s="16">
        <v>4.7699999999999996</v>
      </c>
      <c r="U77" s="16">
        <v>4.0599999999999996</v>
      </c>
      <c r="V77" s="16">
        <v>3.47</v>
      </c>
      <c r="W77" s="16">
        <v>3.82</v>
      </c>
      <c r="X77" s="16">
        <v>4.42</v>
      </c>
      <c r="Y77" s="16">
        <v>4.3499999999999996</v>
      </c>
      <c r="Z77" s="16">
        <v>5.07</v>
      </c>
      <c r="AA77" s="16">
        <v>5.69</v>
      </c>
      <c r="AB77" s="16">
        <v>5.86</v>
      </c>
      <c r="AC77" s="65">
        <v>0.75</v>
      </c>
      <c r="AD77" s="66">
        <f>VLOOKUP($B77,Tabela14[[Cliente]:[Potência]],5,0)</f>
        <v>5.44</v>
      </c>
    </row>
    <row r="78" spans="1:30" x14ac:dyDescent="0.25">
      <c r="A78" s="84">
        <v>76</v>
      </c>
      <c r="B78" s="119" t="s">
        <v>293</v>
      </c>
      <c r="C78" s="15">
        <f t="shared" si="28"/>
        <v>819</v>
      </c>
      <c r="D78" s="15">
        <f t="shared" si="29"/>
        <v>736</v>
      </c>
      <c r="E78" s="15">
        <f t="shared" si="30"/>
        <v>776</v>
      </c>
      <c r="F78" s="15">
        <f t="shared" si="31"/>
        <v>656</v>
      </c>
      <c r="G78" s="15">
        <f t="shared" si="32"/>
        <v>577</v>
      </c>
      <c r="H78" s="15">
        <f t="shared" si="33"/>
        <v>477</v>
      </c>
      <c r="I78" s="15">
        <f t="shared" si="34"/>
        <v>543</v>
      </c>
      <c r="J78" s="15">
        <f t="shared" si="35"/>
        <v>628</v>
      </c>
      <c r="K78" s="15">
        <f t="shared" si="36"/>
        <v>598</v>
      </c>
      <c r="L78" s="15">
        <f t="shared" si="37"/>
        <v>721</v>
      </c>
      <c r="M78" s="15">
        <f t="shared" si="38"/>
        <v>783</v>
      </c>
      <c r="N78" s="15">
        <f t="shared" si="39"/>
        <v>833</v>
      </c>
      <c r="O78" s="15">
        <f t="shared" si="40"/>
        <v>678.91666666666663</v>
      </c>
      <c r="Q78" s="16">
        <v>5.76</v>
      </c>
      <c r="R78" s="16">
        <v>5.73</v>
      </c>
      <c r="S78" s="16">
        <v>5.46</v>
      </c>
      <c r="T78" s="16">
        <v>4.7699999999999996</v>
      </c>
      <c r="U78" s="16">
        <v>4.0599999999999996</v>
      </c>
      <c r="V78" s="16">
        <v>3.47</v>
      </c>
      <c r="W78" s="16">
        <v>3.82</v>
      </c>
      <c r="X78" s="16">
        <v>4.42</v>
      </c>
      <c r="Y78" s="16">
        <v>4.3499999999999996</v>
      </c>
      <c r="Z78" s="16">
        <v>5.07</v>
      </c>
      <c r="AA78" s="16">
        <v>5.69</v>
      </c>
      <c r="AB78" s="16">
        <v>5.86</v>
      </c>
      <c r="AC78" s="65">
        <v>0.75</v>
      </c>
      <c r="AD78" s="66">
        <f>VLOOKUP($B78,Tabela14[[Cliente]:[Potência]],5,0)</f>
        <v>6.12</v>
      </c>
    </row>
    <row r="79" spans="1:30" x14ac:dyDescent="0.25">
      <c r="A79" s="84">
        <v>77</v>
      </c>
      <c r="B79" s="119" t="s">
        <v>235</v>
      </c>
      <c r="C79" s="15">
        <f t="shared" ref="C79" si="41">ROUNDDOWN($AD79*$AC79*(Q79*Q$2),0)</f>
        <v>910</v>
      </c>
      <c r="D79" s="15">
        <f t="shared" ref="D79" si="42">ROUNDDOWN($AD79*$AC79*(R79*R$2),0)</f>
        <v>818</v>
      </c>
      <c r="E79" s="15">
        <f t="shared" ref="E79" si="43">ROUNDDOWN($AD79*$AC79*(S79*S$2),0)</f>
        <v>863</v>
      </c>
      <c r="F79" s="15">
        <f t="shared" ref="F79" si="44">ROUNDDOWN($AD79*$AC79*(T79*T$2),0)</f>
        <v>729</v>
      </c>
      <c r="G79" s="15">
        <f t="shared" ref="G79" si="45">ROUNDDOWN($AD79*$AC79*(U79*U$2),0)</f>
        <v>641</v>
      </c>
      <c r="H79" s="15">
        <f t="shared" ref="H79" si="46">ROUNDDOWN($AD79*$AC79*(V79*V$2),0)</f>
        <v>530</v>
      </c>
      <c r="I79" s="15">
        <f t="shared" ref="I79" si="47">ROUNDDOWN($AD79*$AC79*(W79*W$2),0)</f>
        <v>603</v>
      </c>
      <c r="J79" s="15">
        <f t="shared" ref="J79" si="48">ROUNDDOWN($AD79*$AC79*(X79*X$2),0)</f>
        <v>698</v>
      </c>
      <c r="K79" s="15">
        <f t="shared" ref="K79" si="49">ROUNDDOWN($AD79*$AC79*(Y79*Y$2),0)</f>
        <v>665</v>
      </c>
      <c r="L79" s="15">
        <f t="shared" ref="L79" si="50">ROUNDDOWN($AD79*$AC79*(Z79*Z$2),0)</f>
        <v>801</v>
      </c>
      <c r="M79" s="15">
        <f t="shared" ref="M79" si="51">ROUNDDOWN($AD79*$AC79*(AA79*AA$2),0)</f>
        <v>870</v>
      </c>
      <c r="N79" s="15">
        <f t="shared" ref="N79" si="52">ROUNDDOWN($AD79*$AC79*(AB79*AB$2),0)</f>
        <v>926</v>
      </c>
      <c r="O79" s="15">
        <f t="shared" ref="O79" si="53">AVERAGE(C79:N79)</f>
        <v>754.5</v>
      </c>
      <c r="Q79" s="16">
        <v>5.76</v>
      </c>
      <c r="R79" s="16">
        <v>5.73</v>
      </c>
      <c r="S79" s="16">
        <v>5.46</v>
      </c>
      <c r="T79" s="16">
        <v>4.7699999999999996</v>
      </c>
      <c r="U79" s="16">
        <v>4.0599999999999996</v>
      </c>
      <c r="V79" s="16">
        <v>3.47</v>
      </c>
      <c r="W79" s="16">
        <v>3.82</v>
      </c>
      <c r="X79" s="16">
        <v>4.42</v>
      </c>
      <c r="Y79" s="16">
        <v>4.3499999999999996</v>
      </c>
      <c r="Z79" s="16">
        <v>5.07</v>
      </c>
      <c r="AA79" s="16">
        <v>5.69</v>
      </c>
      <c r="AB79" s="16">
        <v>5.86</v>
      </c>
      <c r="AC79" s="65">
        <v>0.75</v>
      </c>
      <c r="AD79" s="66">
        <f>VLOOKUP($B79,Tabela14[[Cliente]:[Potência]],5,0)</f>
        <v>6.8</v>
      </c>
    </row>
    <row r="80" spans="1:30" x14ac:dyDescent="0.25">
      <c r="A80" s="14">
        <v>78</v>
      </c>
      <c r="B80" s="119" t="s">
        <v>236</v>
      </c>
      <c r="C80" s="15">
        <f t="shared" ref="C80:C81" si="54">ROUNDDOWN($AD80*$AC80*(Q80*Q$2),0)</f>
        <v>1607</v>
      </c>
      <c r="D80" s="15">
        <f t="shared" ref="D80:D81" si="55">ROUNDDOWN($AD80*$AC80*(R80*R$2),0)</f>
        <v>1443</v>
      </c>
      <c r="E80" s="15">
        <f t="shared" ref="E80:E81" si="56">ROUNDDOWN($AD80*$AC80*(S80*S$2),0)</f>
        <v>1523</v>
      </c>
      <c r="F80" s="15">
        <f t="shared" ref="F80:F81" si="57">ROUNDDOWN($AD80*$AC80*(T80*T$2),0)</f>
        <v>1287</v>
      </c>
      <c r="G80" s="15">
        <f t="shared" ref="G80:G81" si="58">ROUNDDOWN($AD80*$AC80*(U80*U$2),0)</f>
        <v>1132</v>
      </c>
      <c r="H80" s="15">
        <f t="shared" ref="H80:H81" si="59">ROUNDDOWN($AD80*$AC80*(V80*V$2),0)</f>
        <v>936</v>
      </c>
      <c r="I80" s="15">
        <f t="shared" ref="I80:I81" si="60">ROUNDDOWN($AD80*$AC80*(W80*W$2),0)</f>
        <v>1065</v>
      </c>
      <c r="J80" s="15">
        <f t="shared" ref="J80:J81" si="61">ROUNDDOWN($AD80*$AC80*(X80*X$2),0)</f>
        <v>1233</v>
      </c>
      <c r="K80" s="15">
        <f t="shared" ref="K80:K81" si="62">ROUNDDOWN($AD80*$AC80*(Y80*Y$2),0)</f>
        <v>1174</v>
      </c>
      <c r="L80" s="15">
        <f t="shared" ref="L80:L81" si="63">ROUNDDOWN($AD80*$AC80*(Z80*Z$2),0)</f>
        <v>1414</v>
      </c>
      <c r="M80" s="15">
        <f t="shared" ref="M80:M81" si="64">ROUNDDOWN($AD80*$AC80*(AA80*AA$2),0)</f>
        <v>1536</v>
      </c>
      <c r="N80" s="15">
        <f t="shared" ref="N80:N81" si="65">ROUNDDOWN($AD80*$AC80*(AB80*AB$2),0)</f>
        <v>1634</v>
      </c>
      <c r="O80" s="15">
        <f t="shared" ref="O80:O81" si="66">AVERAGE(C80:N80)</f>
        <v>1332</v>
      </c>
      <c r="Q80" s="16">
        <v>5.76</v>
      </c>
      <c r="R80" s="16">
        <v>5.73</v>
      </c>
      <c r="S80" s="16">
        <v>5.46</v>
      </c>
      <c r="T80" s="16">
        <v>4.7699999999999996</v>
      </c>
      <c r="U80" s="16">
        <v>4.0599999999999996</v>
      </c>
      <c r="V80" s="16">
        <v>3.47</v>
      </c>
      <c r="W80" s="16">
        <v>3.82</v>
      </c>
      <c r="X80" s="16">
        <v>4.42</v>
      </c>
      <c r="Y80" s="16">
        <v>4.3499999999999996</v>
      </c>
      <c r="Z80" s="16">
        <v>5.07</v>
      </c>
      <c r="AA80" s="16">
        <v>5.69</v>
      </c>
      <c r="AB80" s="16">
        <v>5.86</v>
      </c>
      <c r="AC80" s="65">
        <v>0.75</v>
      </c>
      <c r="AD80" s="66">
        <f>VLOOKUP($B80,Tabela14[[Cliente]:[Potência]],5,0)</f>
        <v>12</v>
      </c>
    </row>
    <row r="81" spans="1:30" x14ac:dyDescent="0.25">
      <c r="A81" s="14">
        <v>79</v>
      </c>
      <c r="B81" s="119" t="s">
        <v>237</v>
      </c>
      <c r="C81" s="15">
        <f t="shared" si="54"/>
        <v>554</v>
      </c>
      <c r="D81" s="15">
        <f t="shared" si="55"/>
        <v>498</v>
      </c>
      <c r="E81" s="15">
        <f t="shared" si="56"/>
        <v>525</v>
      </c>
      <c r="F81" s="15">
        <f t="shared" si="57"/>
        <v>444</v>
      </c>
      <c r="G81" s="15">
        <f t="shared" si="58"/>
        <v>390</v>
      </c>
      <c r="H81" s="15">
        <f t="shared" si="59"/>
        <v>323</v>
      </c>
      <c r="I81" s="15">
        <f t="shared" si="60"/>
        <v>367</v>
      </c>
      <c r="J81" s="15">
        <f t="shared" si="61"/>
        <v>425</v>
      </c>
      <c r="K81" s="15">
        <f t="shared" si="62"/>
        <v>405</v>
      </c>
      <c r="L81" s="15">
        <f t="shared" si="63"/>
        <v>488</v>
      </c>
      <c r="M81" s="15">
        <f t="shared" si="64"/>
        <v>530</v>
      </c>
      <c r="N81" s="15">
        <f t="shared" si="65"/>
        <v>564</v>
      </c>
      <c r="O81" s="15">
        <f t="shared" si="66"/>
        <v>459.41666666666669</v>
      </c>
      <c r="Q81" s="16">
        <v>5.76</v>
      </c>
      <c r="R81" s="16">
        <v>5.73</v>
      </c>
      <c r="S81" s="16">
        <v>5.46</v>
      </c>
      <c r="T81" s="16">
        <v>4.7699999999999996</v>
      </c>
      <c r="U81" s="16">
        <v>4.0599999999999996</v>
      </c>
      <c r="V81" s="16">
        <v>3.47</v>
      </c>
      <c r="W81" s="16">
        <v>3.82</v>
      </c>
      <c r="X81" s="16">
        <v>4.42</v>
      </c>
      <c r="Y81" s="16">
        <v>4.3499999999999996</v>
      </c>
      <c r="Z81" s="16">
        <v>5.07</v>
      </c>
      <c r="AA81" s="16">
        <v>5.69</v>
      </c>
      <c r="AB81" s="16">
        <v>5.86</v>
      </c>
      <c r="AC81" s="65">
        <v>0.75</v>
      </c>
      <c r="AD81" s="66">
        <f>VLOOKUP($B81,Tabela14[[Cliente]:[Potência]],5,0)</f>
        <v>4.1399999999999997</v>
      </c>
    </row>
    <row r="82" spans="1:30" x14ac:dyDescent="0.25">
      <c r="A82" s="14">
        <v>80</v>
      </c>
      <c r="B82" s="119" t="s">
        <v>240</v>
      </c>
      <c r="C82" s="15">
        <f t="shared" ref="C82:C83" si="67">ROUNDDOWN($AD82*$AC82*(Q82*Q$2),0)</f>
        <v>535</v>
      </c>
      <c r="D82" s="15">
        <f t="shared" ref="D82:D83" si="68">ROUNDDOWN($AD82*$AC82*(R82*R$2),0)</f>
        <v>481</v>
      </c>
      <c r="E82" s="15">
        <f t="shared" ref="E82:E83" si="69">ROUNDDOWN($AD82*$AC82*(S82*S$2),0)</f>
        <v>507</v>
      </c>
      <c r="F82" s="15">
        <f t="shared" ref="F82:F83" si="70">ROUNDDOWN($AD82*$AC82*(T82*T$2),0)</f>
        <v>429</v>
      </c>
      <c r="G82" s="15">
        <f t="shared" ref="G82:G83" si="71">ROUNDDOWN($AD82*$AC82*(U82*U$2),0)</f>
        <v>377</v>
      </c>
      <c r="H82" s="15">
        <f t="shared" ref="H82:H83" si="72">ROUNDDOWN($AD82*$AC82*(V82*V$2),0)</f>
        <v>312</v>
      </c>
      <c r="I82" s="15">
        <f t="shared" ref="I82:I83" si="73">ROUNDDOWN($AD82*$AC82*(W82*W$2),0)</f>
        <v>355</v>
      </c>
      <c r="J82" s="15">
        <f t="shared" ref="J82:J83" si="74">ROUNDDOWN($AD82*$AC82*(X82*X$2),0)</f>
        <v>411</v>
      </c>
      <c r="K82" s="15">
        <f t="shared" ref="K82:K83" si="75">ROUNDDOWN($AD82*$AC82*(Y82*Y$2),0)</f>
        <v>391</v>
      </c>
      <c r="L82" s="15">
        <f t="shared" ref="L82:L83" si="76">ROUNDDOWN($AD82*$AC82*(Z82*Z$2),0)</f>
        <v>471</v>
      </c>
      <c r="M82" s="15">
        <f t="shared" ref="M82:M83" si="77">ROUNDDOWN($AD82*$AC82*(AA82*AA$2),0)</f>
        <v>512</v>
      </c>
      <c r="N82" s="15">
        <f t="shared" ref="N82:N83" si="78">ROUNDDOWN($AD82*$AC82*(AB82*AB$2),0)</f>
        <v>544</v>
      </c>
      <c r="O82" s="15">
        <f t="shared" ref="O82:O83" si="79">AVERAGE(C82:N82)</f>
        <v>443.75</v>
      </c>
      <c r="Q82" s="16">
        <v>5.76</v>
      </c>
      <c r="R82" s="16">
        <v>5.73</v>
      </c>
      <c r="S82" s="16">
        <v>5.46</v>
      </c>
      <c r="T82" s="16">
        <v>4.7699999999999996</v>
      </c>
      <c r="U82" s="16">
        <v>4.0599999999999996</v>
      </c>
      <c r="V82" s="16">
        <v>3.47</v>
      </c>
      <c r="W82" s="16">
        <v>3.82</v>
      </c>
      <c r="X82" s="16">
        <v>4.42</v>
      </c>
      <c r="Y82" s="16">
        <v>4.3499999999999996</v>
      </c>
      <c r="Z82" s="16">
        <v>5.07</v>
      </c>
      <c r="AA82" s="16">
        <v>5.69</v>
      </c>
      <c r="AB82" s="16">
        <v>5.86</v>
      </c>
      <c r="AC82" s="65">
        <v>0.75</v>
      </c>
      <c r="AD82" s="66">
        <f>VLOOKUP($B82,Tabela14[[Cliente]:[Potência]],5,0)</f>
        <v>4</v>
      </c>
    </row>
    <row r="83" spans="1:30" x14ac:dyDescent="0.25">
      <c r="A83" s="14">
        <v>81</v>
      </c>
      <c r="B83" s="119" t="s">
        <v>239</v>
      </c>
      <c r="C83" s="15">
        <f t="shared" si="67"/>
        <v>554</v>
      </c>
      <c r="D83" s="15">
        <f t="shared" si="68"/>
        <v>498</v>
      </c>
      <c r="E83" s="15">
        <f t="shared" si="69"/>
        <v>525</v>
      </c>
      <c r="F83" s="15">
        <f t="shared" si="70"/>
        <v>444</v>
      </c>
      <c r="G83" s="15">
        <f t="shared" si="71"/>
        <v>390</v>
      </c>
      <c r="H83" s="15">
        <f t="shared" si="72"/>
        <v>323</v>
      </c>
      <c r="I83" s="15">
        <f t="shared" si="73"/>
        <v>367</v>
      </c>
      <c r="J83" s="15">
        <f t="shared" si="74"/>
        <v>425</v>
      </c>
      <c r="K83" s="15">
        <f t="shared" si="75"/>
        <v>405</v>
      </c>
      <c r="L83" s="15">
        <f t="shared" si="76"/>
        <v>488</v>
      </c>
      <c r="M83" s="15">
        <f t="shared" si="77"/>
        <v>530</v>
      </c>
      <c r="N83" s="15">
        <f t="shared" si="78"/>
        <v>564</v>
      </c>
      <c r="O83" s="15">
        <f t="shared" si="79"/>
        <v>459.41666666666669</v>
      </c>
      <c r="Q83" s="16">
        <v>5.76</v>
      </c>
      <c r="R83" s="16">
        <v>5.73</v>
      </c>
      <c r="S83" s="16">
        <v>5.46</v>
      </c>
      <c r="T83" s="16">
        <v>4.7699999999999996</v>
      </c>
      <c r="U83" s="16">
        <v>4.0599999999999996</v>
      </c>
      <c r="V83" s="16">
        <v>3.47</v>
      </c>
      <c r="W83" s="16">
        <v>3.82</v>
      </c>
      <c r="X83" s="16">
        <v>4.42</v>
      </c>
      <c r="Y83" s="16">
        <v>4.3499999999999996</v>
      </c>
      <c r="Z83" s="16">
        <v>5.07</v>
      </c>
      <c r="AA83" s="16">
        <v>5.69</v>
      </c>
      <c r="AB83" s="16">
        <v>5.86</v>
      </c>
      <c r="AC83" s="65">
        <v>0.75</v>
      </c>
      <c r="AD83" s="66">
        <f>VLOOKUP($B83,Tabela14[[Cliente]:[Potência]],5,0)</f>
        <v>4.1399999999999997</v>
      </c>
    </row>
    <row r="84" spans="1:30" x14ac:dyDescent="0.25">
      <c r="A84" s="84">
        <v>82</v>
      </c>
      <c r="B84" s="119" t="s">
        <v>294</v>
      </c>
      <c r="C84" s="15">
        <f t="shared" ref="C84:C90" si="80">ROUNDDOWN($AD84*$AC84*(Q84*Q$2),0)</f>
        <v>739</v>
      </c>
      <c r="D84" s="15">
        <f t="shared" ref="D84:D90" si="81">ROUNDDOWN($AD84*$AC84*(R84*R$2),0)</f>
        <v>664</v>
      </c>
      <c r="E84" s="15">
        <f t="shared" ref="E84:E90" si="82">ROUNDDOWN($AD84*$AC84*(S84*S$2),0)</f>
        <v>700</v>
      </c>
      <c r="F84" s="15">
        <f t="shared" ref="F84:F90" si="83">ROUNDDOWN($AD84*$AC84*(T84*T$2),0)</f>
        <v>592</v>
      </c>
      <c r="G84" s="15">
        <f t="shared" ref="G84:G90" si="84">ROUNDDOWN($AD84*$AC84*(U84*U$2),0)</f>
        <v>521</v>
      </c>
      <c r="H84" s="15">
        <f t="shared" ref="H84:H90" si="85">ROUNDDOWN($AD84*$AC84*(V84*V$2),0)</f>
        <v>430</v>
      </c>
      <c r="I84" s="15">
        <f t="shared" ref="I84:I90" si="86">ROUNDDOWN($AD84*$AC84*(W84*W$2),0)</f>
        <v>490</v>
      </c>
      <c r="J84" s="15">
        <f t="shared" ref="J84:J90" si="87">ROUNDDOWN($AD84*$AC84*(X84*X$2),0)</f>
        <v>567</v>
      </c>
      <c r="K84" s="15">
        <f t="shared" ref="K84:K90" si="88">ROUNDDOWN($AD84*$AC84*(Y84*Y$2),0)</f>
        <v>540</v>
      </c>
      <c r="L84" s="15">
        <f t="shared" ref="L84:L90" si="89">ROUNDDOWN($AD84*$AC84*(Z84*Z$2),0)</f>
        <v>650</v>
      </c>
      <c r="M84" s="15">
        <f t="shared" ref="M84:M90" si="90">ROUNDDOWN($AD84*$AC84*(AA84*AA$2),0)</f>
        <v>706</v>
      </c>
      <c r="N84" s="15">
        <f t="shared" ref="N84:N90" si="91">ROUNDDOWN($AD84*$AC84*(AB84*AB$2),0)</f>
        <v>752</v>
      </c>
      <c r="O84" s="15">
        <f t="shared" ref="O84:O90" si="92">AVERAGE(C84:N84)</f>
        <v>612.58333333333337</v>
      </c>
      <c r="Q84" s="16">
        <v>5.76</v>
      </c>
      <c r="R84" s="16">
        <v>5.73</v>
      </c>
      <c r="S84" s="16">
        <v>5.46</v>
      </c>
      <c r="T84" s="16">
        <v>4.7699999999999996</v>
      </c>
      <c r="U84" s="16">
        <v>4.0599999999999996</v>
      </c>
      <c r="V84" s="16">
        <v>3.47</v>
      </c>
      <c r="W84" s="16">
        <v>3.82</v>
      </c>
      <c r="X84" s="16">
        <v>4.42</v>
      </c>
      <c r="Y84" s="16">
        <v>4.3499999999999996</v>
      </c>
      <c r="Z84" s="16">
        <v>5.07</v>
      </c>
      <c r="AA84" s="16">
        <v>5.69</v>
      </c>
      <c r="AB84" s="16">
        <v>5.86</v>
      </c>
      <c r="AC84" s="65">
        <v>0.75</v>
      </c>
      <c r="AD84" s="66">
        <f>VLOOKUP($B84,Tabela14[[Cliente]:[Potência]],5,0)</f>
        <v>5.52</v>
      </c>
    </row>
    <row r="85" spans="1:30" x14ac:dyDescent="0.25">
      <c r="A85" s="14">
        <v>83</v>
      </c>
      <c r="B85" s="119" t="s">
        <v>295</v>
      </c>
      <c r="C85" s="15">
        <f t="shared" si="80"/>
        <v>554</v>
      </c>
      <c r="D85" s="15">
        <f t="shared" si="81"/>
        <v>498</v>
      </c>
      <c r="E85" s="15">
        <f t="shared" si="82"/>
        <v>525</v>
      </c>
      <c r="F85" s="15">
        <f t="shared" si="83"/>
        <v>444</v>
      </c>
      <c r="G85" s="15">
        <f t="shared" si="84"/>
        <v>390</v>
      </c>
      <c r="H85" s="15">
        <f t="shared" si="85"/>
        <v>323</v>
      </c>
      <c r="I85" s="15">
        <f t="shared" si="86"/>
        <v>367</v>
      </c>
      <c r="J85" s="15">
        <f t="shared" si="87"/>
        <v>425</v>
      </c>
      <c r="K85" s="15">
        <f t="shared" si="88"/>
        <v>405</v>
      </c>
      <c r="L85" s="15">
        <f t="shared" si="89"/>
        <v>488</v>
      </c>
      <c r="M85" s="15">
        <f t="shared" si="90"/>
        <v>530</v>
      </c>
      <c r="N85" s="15">
        <f t="shared" si="91"/>
        <v>564</v>
      </c>
      <c r="O85" s="15">
        <f t="shared" si="92"/>
        <v>459.41666666666669</v>
      </c>
      <c r="Q85" s="16">
        <v>5.76</v>
      </c>
      <c r="R85" s="16">
        <v>5.73</v>
      </c>
      <c r="S85" s="16">
        <v>5.46</v>
      </c>
      <c r="T85" s="16">
        <v>4.7699999999999996</v>
      </c>
      <c r="U85" s="16">
        <v>4.0599999999999996</v>
      </c>
      <c r="V85" s="16">
        <v>3.47</v>
      </c>
      <c r="W85" s="16">
        <v>3.82</v>
      </c>
      <c r="X85" s="16">
        <v>4.42</v>
      </c>
      <c r="Y85" s="16">
        <v>4.3499999999999996</v>
      </c>
      <c r="Z85" s="16">
        <v>5.07</v>
      </c>
      <c r="AA85" s="16">
        <v>5.69</v>
      </c>
      <c r="AB85" s="16">
        <v>5.86</v>
      </c>
      <c r="AC85" s="65">
        <v>0.75</v>
      </c>
      <c r="AD85" s="66">
        <f>VLOOKUP($B85,Tabela14[[Cliente]:[Potência]],5,0)</f>
        <v>4.1399999999999997</v>
      </c>
    </row>
    <row r="86" spans="1:30" x14ac:dyDescent="0.25">
      <c r="A86" s="14">
        <v>84</v>
      </c>
      <c r="B86" s="119" t="s">
        <v>296</v>
      </c>
      <c r="C86" s="15">
        <f t="shared" si="80"/>
        <v>554</v>
      </c>
      <c r="D86" s="15">
        <f t="shared" si="81"/>
        <v>498</v>
      </c>
      <c r="E86" s="15">
        <f t="shared" si="82"/>
        <v>525</v>
      </c>
      <c r="F86" s="15">
        <f t="shared" si="83"/>
        <v>444</v>
      </c>
      <c r="G86" s="15">
        <f t="shared" si="84"/>
        <v>390</v>
      </c>
      <c r="H86" s="15">
        <f t="shared" si="85"/>
        <v>323</v>
      </c>
      <c r="I86" s="15">
        <f t="shared" si="86"/>
        <v>367</v>
      </c>
      <c r="J86" s="15">
        <f t="shared" si="87"/>
        <v>425</v>
      </c>
      <c r="K86" s="15">
        <f t="shared" si="88"/>
        <v>405</v>
      </c>
      <c r="L86" s="15">
        <f t="shared" si="89"/>
        <v>488</v>
      </c>
      <c r="M86" s="15">
        <f t="shared" si="90"/>
        <v>530</v>
      </c>
      <c r="N86" s="15">
        <f t="shared" si="91"/>
        <v>564</v>
      </c>
      <c r="O86" s="15">
        <f t="shared" si="92"/>
        <v>459.41666666666669</v>
      </c>
      <c r="Q86" s="16">
        <v>5.76</v>
      </c>
      <c r="R86" s="16">
        <v>5.73</v>
      </c>
      <c r="S86" s="16">
        <v>5.46</v>
      </c>
      <c r="T86" s="16">
        <v>4.7699999999999996</v>
      </c>
      <c r="U86" s="16">
        <v>4.0599999999999996</v>
      </c>
      <c r="V86" s="16">
        <v>3.47</v>
      </c>
      <c r="W86" s="16">
        <v>3.82</v>
      </c>
      <c r="X86" s="16">
        <v>4.42</v>
      </c>
      <c r="Y86" s="16">
        <v>4.3499999999999996</v>
      </c>
      <c r="Z86" s="16">
        <v>5.07</v>
      </c>
      <c r="AA86" s="16">
        <v>5.69</v>
      </c>
      <c r="AB86" s="16">
        <v>5.86</v>
      </c>
      <c r="AC86" s="65">
        <v>0.75</v>
      </c>
      <c r="AD86" s="66">
        <f>VLOOKUP($B86,Tabela14[[Cliente]:[Potência]],5,0)</f>
        <v>4.1399999999999997</v>
      </c>
    </row>
    <row r="87" spans="1:30" x14ac:dyDescent="0.25">
      <c r="A87" s="14">
        <v>85</v>
      </c>
      <c r="B87" s="119" t="s">
        <v>297</v>
      </c>
      <c r="C87" s="15">
        <f t="shared" si="80"/>
        <v>646</v>
      </c>
      <c r="D87" s="15">
        <f t="shared" si="81"/>
        <v>581</v>
      </c>
      <c r="E87" s="15">
        <f t="shared" si="82"/>
        <v>613</v>
      </c>
      <c r="F87" s="15">
        <f t="shared" si="83"/>
        <v>518</v>
      </c>
      <c r="G87" s="15">
        <f t="shared" si="84"/>
        <v>455</v>
      </c>
      <c r="H87" s="15">
        <f t="shared" si="85"/>
        <v>377</v>
      </c>
      <c r="I87" s="15">
        <f t="shared" si="86"/>
        <v>428</v>
      </c>
      <c r="J87" s="15">
        <f t="shared" si="87"/>
        <v>496</v>
      </c>
      <c r="K87" s="15">
        <f t="shared" si="88"/>
        <v>472</v>
      </c>
      <c r="L87" s="15">
        <f t="shared" si="89"/>
        <v>569</v>
      </c>
      <c r="M87" s="15">
        <f t="shared" si="90"/>
        <v>618</v>
      </c>
      <c r="N87" s="15">
        <f t="shared" si="91"/>
        <v>658</v>
      </c>
      <c r="O87" s="15">
        <f t="shared" si="92"/>
        <v>535.91666666666663</v>
      </c>
      <c r="Q87" s="16">
        <v>5.76</v>
      </c>
      <c r="R87" s="16">
        <v>5.73</v>
      </c>
      <c r="S87" s="16">
        <v>5.46</v>
      </c>
      <c r="T87" s="16">
        <v>4.7699999999999996</v>
      </c>
      <c r="U87" s="16">
        <v>4.0599999999999996</v>
      </c>
      <c r="V87" s="16">
        <v>3.47</v>
      </c>
      <c r="W87" s="16">
        <v>3.82</v>
      </c>
      <c r="X87" s="16">
        <v>4.42</v>
      </c>
      <c r="Y87" s="16">
        <v>4.3499999999999996</v>
      </c>
      <c r="Z87" s="16">
        <v>5.07</v>
      </c>
      <c r="AA87" s="16">
        <v>5.69</v>
      </c>
      <c r="AB87" s="16">
        <v>5.86</v>
      </c>
      <c r="AC87" s="65">
        <v>0.75</v>
      </c>
      <c r="AD87" s="66">
        <f>VLOOKUP($B87,Tabela14[[Cliente]:[Potência]],5,0)</f>
        <v>4.83</v>
      </c>
    </row>
    <row r="88" spans="1:30" x14ac:dyDescent="0.25">
      <c r="A88" s="14">
        <v>86</v>
      </c>
      <c r="B88" s="119" t="s">
        <v>298</v>
      </c>
      <c r="C88" s="15">
        <f t="shared" si="80"/>
        <v>857</v>
      </c>
      <c r="D88" s="15">
        <f t="shared" si="81"/>
        <v>770</v>
      </c>
      <c r="E88" s="15">
        <f t="shared" si="82"/>
        <v>812</v>
      </c>
      <c r="F88" s="15">
        <f t="shared" si="83"/>
        <v>686</v>
      </c>
      <c r="G88" s="15">
        <f t="shared" si="84"/>
        <v>604</v>
      </c>
      <c r="H88" s="15">
        <f t="shared" si="85"/>
        <v>499</v>
      </c>
      <c r="I88" s="15">
        <f t="shared" si="86"/>
        <v>568</v>
      </c>
      <c r="J88" s="15">
        <f t="shared" si="87"/>
        <v>657</v>
      </c>
      <c r="K88" s="15">
        <f t="shared" si="88"/>
        <v>626</v>
      </c>
      <c r="L88" s="15">
        <f t="shared" si="89"/>
        <v>754</v>
      </c>
      <c r="M88" s="15">
        <f t="shared" si="90"/>
        <v>819</v>
      </c>
      <c r="N88" s="15">
        <f t="shared" si="91"/>
        <v>871</v>
      </c>
      <c r="O88" s="15">
        <f t="shared" si="92"/>
        <v>710.25</v>
      </c>
      <c r="Q88" s="16">
        <v>5.76</v>
      </c>
      <c r="R88" s="16">
        <v>5.73</v>
      </c>
      <c r="S88" s="16">
        <v>5.46</v>
      </c>
      <c r="T88" s="16">
        <v>4.7699999999999996</v>
      </c>
      <c r="U88" s="16">
        <v>4.0599999999999996</v>
      </c>
      <c r="V88" s="16">
        <v>3.47</v>
      </c>
      <c r="W88" s="16">
        <v>3.82</v>
      </c>
      <c r="X88" s="16">
        <v>4.42</v>
      </c>
      <c r="Y88" s="16">
        <v>4.3499999999999996</v>
      </c>
      <c r="Z88" s="16">
        <v>5.07</v>
      </c>
      <c r="AA88" s="16">
        <v>5.69</v>
      </c>
      <c r="AB88" s="16">
        <v>5.86</v>
      </c>
      <c r="AC88" s="65">
        <v>0.75</v>
      </c>
      <c r="AD88" s="66">
        <f>VLOOKUP($B88,Tabela14[[Cliente]:[Potência]],5,0)</f>
        <v>6.4</v>
      </c>
    </row>
    <row r="89" spans="1:30" x14ac:dyDescent="0.25">
      <c r="A89" s="84">
        <v>87</v>
      </c>
      <c r="B89" s="119" t="s">
        <v>299</v>
      </c>
      <c r="C89" s="15">
        <f t="shared" si="80"/>
        <v>964</v>
      </c>
      <c r="D89" s="15">
        <f t="shared" si="81"/>
        <v>866</v>
      </c>
      <c r="E89" s="15">
        <f t="shared" si="82"/>
        <v>914</v>
      </c>
      <c r="F89" s="15">
        <f t="shared" si="83"/>
        <v>772</v>
      </c>
      <c r="G89" s="15">
        <f t="shared" si="84"/>
        <v>679</v>
      </c>
      <c r="H89" s="15">
        <f t="shared" si="85"/>
        <v>562</v>
      </c>
      <c r="I89" s="15">
        <f t="shared" si="86"/>
        <v>639</v>
      </c>
      <c r="J89" s="15">
        <f t="shared" si="87"/>
        <v>739</v>
      </c>
      <c r="K89" s="15">
        <f t="shared" si="88"/>
        <v>704</v>
      </c>
      <c r="L89" s="15">
        <f t="shared" si="89"/>
        <v>848</v>
      </c>
      <c r="M89" s="15">
        <f t="shared" si="90"/>
        <v>921</v>
      </c>
      <c r="N89" s="15">
        <f t="shared" si="91"/>
        <v>980</v>
      </c>
      <c r="O89" s="15">
        <f t="shared" si="92"/>
        <v>799</v>
      </c>
      <c r="Q89" s="16">
        <v>5.76</v>
      </c>
      <c r="R89" s="16">
        <v>5.73</v>
      </c>
      <c r="S89" s="16">
        <v>5.46</v>
      </c>
      <c r="T89" s="16">
        <v>4.7699999999999996</v>
      </c>
      <c r="U89" s="16">
        <v>4.0599999999999996</v>
      </c>
      <c r="V89" s="16">
        <v>3.47</v>
      </c>
      <c r="W89" s="16">
        <v>3.82</v>
      </c>
      <c r="X89" s="16">
        <v>4.42</v>
      </c>
      <c r="Y89" s="16">
        <v>4.3499999999999996</v>
      </c>
      <c r="Z89" s="16">
        <v>5.07</v>
      </c>
      <c r="AA89" s="16">
        <v>5.69</v>
      </c>
      <c r="AB89" s="16">
        <v>5.86</v>
      </c>
      <c r="AC89" s="65">
        <v>0.75</v>
      </c>
      <c r="AD89" s="66">
        <f>VLOOKUP($B89,Tabela14[[Cliente]:[Potência]],5,0)</f>
        <v>7.2</v>
      </c>
    </row>
    <row r="90" spans="1:30" x14ac:dyDescent="0.25">
      <c r="A90" s="14">
        <v>88</v>
      </c>
      <c r="B90" s="119" t="s">
        <v>300</v>
      </c>
      <c r="C90" s="15">
        <f t="shared" si="80"/>
        <v>739</v>
      </c>
      <c r="D90" s="15">
        <f t="shared" si="81"/>
        <v>664</v>
      </c>
      <c r="E90" s="15">
        <f t="shared" si="82"/>
        <v>700</v>
      </c>
      <c r="F90" s="15">
        <f t="shared" si="83"/>
        <v>592</v>
      </c>
      <c r="G90" s="15">
        <f t="shared" si="84"/>
        <v>521</v>
      </c>
      <c r="H90" s="15">
        <f t="shared" si="85"/>
        <v>430</v>
      </c>
      <c r="I90" s="15">
        <f t="shared" si="86"/>
        <v>490</v>
      </c>
      <c r="J90" s="15">
        <f t="shared" si="87"/>
        <v>567</v>
      </c>
      <c r="K90" s="15">
        <f t="shared" si="88"/>
        <v>540</v>
      </c>
      <c r="L90" s="15">
        <f t="shared" si="89"/>
        <v>650</v>
      </c>
      <c r="M90" s="15">
        <f t="shared" si="90"/>
        <v>706</v>
      </c>
      <c r="N90" s="15">
        <f t="shared" si="91"/>
        <v>752</v>
      </c>
      <c r="O90" s="15">
        <f t="shared" si="92"/>
        <v>612.58333333333337</v>
      </c>
      <c r="Q90" s="16">
        <v>5.76</v>
      </c>
      <c r="R90" s="16">
        <v>5.73</v>
      </c>
      <c r="S90" s="16">
        <v>5.46</v>
      </c>
      <c r="T90" s="16">
        <v>4.7699999999999996</v>
      </c>
      <c r="U90" s="16">
        <v>4.0599999999999996</v>
      </c>
      <c r="V90" s="16">
        <v>3.47</v>
      </c>
      <c r="W90" s="16">
        <v>3.82</v>
      </c>
      <c r="X90" s="16">
        <v>4.42</v>
      </c>
      <c r="Y90" s="16">
        <v>4.3499999999999996</v>
      </c>
      <c r="Z90" s="16">
        <v>5.07</v>
      </c>
      <c r="AA90" s="16">
        <v>5.69</v>
      </c>
      <c r="AB90" s="16">
        <v>5.86</v>
      </c>
      <c r="AC90" s="65">
        <v>0.75</v>
      </c>
      <c r="AD90" s="66">
        <f>VLOOKUP($B90,Tabela14[[Cliente]:[Potência]],5,0)</f>
        <v>5.52</v>
      </c>
    </row>
    <row r="91" spans="1:30" x14ac:dyDescent="0.25">
      <c r="A91" s="14">
        <v>89</v>
      </c>
      <c r="B91" s="119" t="s">
        <v>413</v>
      </c>
      <c r="C91" s="15">
        <f t="shared" ref="C91:C93" si="93">ROUNDDOWN($AD91*$AC91*(Q91*Q$2),0)</f>
        <v>562</v>
      </c>
      <c r="D91" s="15">
        <f t="shared" ref="D91:D93" si="94">ROUNDDOWN($AD91*$AC91*(R91*R$2),0)</f>
        <v>505</v>
      </c>
      <c r="E91" s="15">
        <f t="shared" ref="E91:E93" si="95">ROUNDDOWN($AD91*$AC91*(S91*S$2),0)</f>
        <v>533</v>
      </c>
      <c r="F91" s="15">
        <f t="shared" ref="F91:F93" si="96">ROUNDDOWN($AD91*$AC91*(T91*T$2),0)</f>
        <v>450</v>
      </c>
      <c r="G91" s="15">
        <f t="shared" ref="G91:G93" si="97">ROUNDDOWN($AD91*$AC91*(U91*U$2),0)</f>
        <v>396</v>
      </c>
      <c r="H91" s="15">
        <f t="shared" ref="H91:H93" si="98">ROUNDDOWN($AD91*$AC91*(V91*V$2),0)</f>
        <v>327</v>
      </c>
      <c r="I91" s="15">
        <f t="shared" ref="I91:I93" si="99">ROUNDDOWN($AD91*$AC91*(W91*W$2),0)</f>
        <v>373</v>
      </c>
      <c r="J91" s="15">
        <f t="shared" ref="J91:J93" si="100">ROUNDDOWN($AD91*$AC91*(X91*X$2),0)</f>
        <v>431</v>
      </c>
      <c r="K91" s="15">
        <f t="shared" ref="K91:K93" si="101">ROUNDDOWN($AD91*$AC91*(Y91*Y$2),0)</f>
        <v>411</v>
      </c>
      <c r="L91" s="15">
        <f t="shared" ref="L91:L93" si="102">ROUNDDOWN($AD91*$AC91*(Z91*Z$2),0)</f>
        <v>495</v>
      </c>
      <c r="M91" s="15">
        <f t="shared" ref="M91:M93" si="103">ROUNDDOWN($AD91*$AC91*(AA91*AA$2),0)</f>
        <v>537</v>
      </c>
      <c r="N91" s="15">
        <f t="shared" ref="N91:N93" si="104">ROUNDDOWN($AD91*$AC91*(AB91*AB$2),0)</f>
        <v>572</v>
      </c>
      <c r="O91" s="15">
        <f t="shared" ref="O91:O93" si="105">AVERAGE(C91:N91)</f>
        <v>466</v>
      </c>
      <c r="Q91" s="16">
        <v>5.76</v>
      </c>
      <c r="R91" s="16">
        <v>5.73</v>
      </c>
      <c r="S91" s="16">
        <v>5.46</v>
      </c>
      <c r="T91" s="16">
        <v>4.7699999999999996</v>
      </c>
      <c r="U91" s="16">
        <v>4.0599999999999996</v>
      </c>
      <c r="V91" s="16">
        <v>3.47</v>
      </c>
      <c r="W91" s="16">
        <v>3.82</v>
      </c>
      <c r="X91" s="16">
        <v>4.42</v>
      </c>
      <c r="Y91" s="16">
        <v>4.3499999999999996</v>
      </c>
      <c r="Z91" s="16">
        <v>5.07</v>
      </c>
      <c r="AA91" s="16">
        <v>5.69</v>
      </c>
      <c r="AB91" s="16">
        <v>5.86</v>
      </c>
      <c r="AC91" s="65">
        <v>0.75</v>
      </c>
      <c r="AD91" s="66">
        <f>VLOOKUP($B91,Tabela14[[Cliente]:[Potência]],5,0)</f>
        <v>4.2</v>
      </c>
    </row>
    <row r="92" spans="1:30" x14ac:dyDescent="0.25">
      <c r="A92" s="14">
        <v>90</v>
      </c>
      <c r="B92" s="119" t="s">
        <v>428</v>
      </c>
      <c r="C92" s="15">
        <f t="shared" si="93"/>
        <v>937</v>
      </c>
      <c r="D92" s="15">
        <f t="shared" si="94"/>
        <v>842</v>
      </c>
      <c r="E92" s="15">
        <f t="shared" si="95"/>
        <v>888</v>
      </c>
      <c r="F92" s="15">
        <f t="shared" si="96"/>
        <v>751</v>
      </c>
      <c r="G92" s="15">
        <f t="shared" si="97"/>
        <v>660</v>
      </c>
      <c r="H92" s="15">
        <f t="shared" si="98"/>
        <v>546</v>
      </c>
      <c r="I92" s="15">
        <f t="shared" si="99"/>
        <v>621</v>
      </c>
      <c r="J92" s="15">
        <f t="shared" si="100"/>
        <v>719</v>
      </c>
      <c r="K92" s="15">
        <f t="shared" si="101"/>
        <v>685</v>
      </c>
      <c r="L92" s="15">
        <f t="shared" si="102"/>
        <v>825</v>
      </c>
      <c r="M92" s="15">
        <f t="shared" si="103"/>
        <v>896</v>
      </c>
      <c r="N92" s="15">
        <f t="shared" si="104"/>
        <v>953</v>
      </c>
      <c r="O92" s="15">
        <f t="shared" si="105"/>
        <v>776.91666666666663</v>
      </c>
      <c r="Q92" s="16">
        <v>5.76</v>
      </c>
      <c r="R92" s="16">
        <v>5.73</v>
      </c>
      <c r="S92" s="16">
        <v>5.46</v>
      </c>
      <c r="T92" s="16">
        <v>4.7699999999999996</v>
      </c>
      <c r="U92" s="16">
        <v>4.0599999999999996</v>
      </c>
      <c r="V92" s="16">
        <v>3.47</v>
      </c>
      <c r="W92" s="16">
        <v>3.82</v>
      </c>
      <c r="X92" s="16">
        <v>4.42</v>
      </c>
      <c r="Y92" s="16">
        <v>4.3499999999999996</v>
      </c>
      <c r="Z92" s="16">
        <v>5.07</v>
      </c>
      <c r="AA92" s="16">
        <v>5.69</v>
      </c>
      <c r="AB92" s="16">
        <v>5.86</v>
      </c>
      <c r="AC92" s="65">
        <v>0.75</v>
      </c>
      <c r="AD92" s="66">
        <f>VLOOKUP($B92,Tabela14[[Cliente]:[Potência]],5,0)</f>
        <v>7</v>
      </c>
    </row>
    <row r="93" spans="1:30" x14ac:dyDescent="0.25">
      <c r="A93" s="103">
        <v>91</v>
      </c>
      <c r="B93" s="119" t="s">
        <v>414</v>
      </c>
      <c r="C93" s="15">
        <f t="shared" si="93"/>
        <v>749</v>
      </c>
      <c r="D93" s="15">
        <f t="shared" si="94"/>
        <v>673</v>
      </c>
      <c r="E93" s="15">
        <f t="shared" si="95"/>
        <v>710</v>
      </c>
      <c r="F93" s="15">
        <f t="shared" si="96"/>
        <v>601</v>
      </c>
      <c r="G93" s="15">
        <f t="shared" si="97"/>
        <v>528</v>
      </c>
      <c r="H93" s="15">
        <f t="shared" si="98"/>
        <v>437</v>
      </c>
      <c r="I93" s="15">
        <f t="shared" si="99"/>
        <v>497</v>
      </c>
      <c r="J93" s="15">
        <f t="shared" si="100"/>
        <v>575</v>
      </c>
      <c r="K93" s="15">
        <f t="shared" si="101"/>
        <v>548</v>
      </c>
      <c r="L93" s="15">
        <f t="shared" si="102"/>
        <v>660</v>
      </c>
      <c r="M93" s="15">
        <f t="shared" si="103"/>
        <v>716</v>
      </c>
      <c r="N93" s="15">
        <f t="shared" si="104"/>
        <v>762</v>
      </c>
      <c r="O93" s="15">
        <f t="shared" si="105"/>
        <v>621.33333333333337</v>
      </c>
      <c r="Q93" s="16">
        <v>5.76</v>
      </c>
      <c r="R93" s="16">
        <v>5.73</v>
      </c>
      <c r="S93" s="16">
        <v>5.46</v>
      </c>
      <c r="T93" s="16">
        <v>4.7699999999999996</v>
      </c>
      <c r="U93" s="16">
        <v>4.0599999999999996</v>
      </c>
      <c r="V93" s="16">
        <v>3.47</v>
      </c>
      <c r="W93" s="16">
        <v>3.82</v>
      </c>
      <c r="X93" s="16">
        <v>4.42</v>
      </c>
      <c r="Y93" s="16">
        <v>4.3499999999999996</v>
      </c>
      <c r="Z93" s="16">
        <v>5.07</v>
      </c>
      <c r="AA93" s="16">
        <v>5.69</v>
      </c>
      <c r="AB93" s="16">
        <v>5.86</v>
      </c>
      <c r="AC93" s="65">
        <v>0.75</v>
      </c>
      <c r="AD93" s="66">
        <f>VLOOKUP($B93,Tabela14[[Cliente]:[Potência]],5,0)</f>
        <v>5.6</v>
      </c>
    </row>
    <row r="94" spans="1:30" x14ac:dyDescent="0.25">
      <c r="A94" s="14">
        <v>92</v>
      </c>
      <c r="B94" s="119" t="s">
        <v>415</v>
      </c>
      <c r="C94" s="15">
        <f t="shared" ref="C94" si="106">ROUNDDOWN($AD94*$AC94*(Q94*Q$2),0)</f>
        <v>650</v>
      </c>
      <c r="D94" s="15">
        <f t="shared" ref="D94" si="107">ROUNDDOWN($AD94*$AC94*(R94*R$2),0)</f>
        <v>584</v>
      </c>
      <c r="E94" s="15">
        <f t="shared" ref="E94" si="108">ROUNDDOWN($AD94*$AC94*(S94*S$2),0)</f>
        <v>616</v>
      </c>
      <c r="F94" s="15">
        <f t="shared" ref="F94" si="109">ROUNDDOWN($AD94*$AC94*(T94*T$2),0)</f>
        <v>521</v>
      </c>
      <c r="G94" s="15">
        <f t="shared" ref="G94" si="110">ROUNDDOWN($AD94*$AC94*(U94*U$2),0)</f>
        <v>458</v>
      </c>
      <c r="H94" s="15">
        <f t="shared" ref="H94" si="111">ROUNDDOWN($AD94*$AC94*(V94*V$2),0)</f>
        <v>379</v>
      </c>
      <c r="I94" s="15">
        <f t="shared" ref="I94" si="112">ROUNDDOWN($AD94*$AC94*(W94*W$2),0)</f>
        <v>431</v>
      </c>
      <c r="J94" s="15">
        <f t="shared" ref="J94" si="113">ROUNDDOWN($AD94*$AC94*(X94*X$2),0)</f>
        <v>499</v>
      </c>
      <c r="K94" s="15">
        <f t="shared" ref="K94" si="114">ROUNDDOWN($AD94*$AC94*(Y94*Y$2),0)</f>
        <v>475</v>
      </c>
      <c r="L94" s="15">
        <f t="shared" ref="L94" si="115">ROUNDDOWN($AD94*$AC94*(Z94*Z$2),0)</f>
        <v>572</v>
      </c>
      <c r="M94" s="15">
        <f t="shared" ref="M94" si="116">ROUNDDOWN($AD94*$AC94*(AA94*AA$2),0)</f>
        <v>622</v>
      </c>
      <c r="N94" s="15">
        <f t="shared" ref="N94" si="117">ROUNDDOWN($AD94*$AC94*(AB94*AB$2),0)</f>
        <v>662</v>
      </c>
      <c r="O94" s="15">
        <f t="shared" ref="O94" si="118">AVERAGE(C94:N94)</f>
        <v>539.08333333333337</v>
      </c>
      <c r="Q94" s="16">
        <v>5.76</v>
      </c>
      <c r="R94" s="16">
        <v>5.73</v>
      </c>
      <c r="S94" s="16">
        <v>5.46</v>
      </c>
      <c r="T94" s="16">
        <v>4.7699999999999996</v>
      </c>
      <c r="U94" s="16">
        <v>4.0599999999999996</v>
      </c>
      <c r="V94" s="16">
        <v>3.47</v>
      </c>
      <c r="W94" s="16">
        <v>3.82</v>
      </c>
      <c r="X94" s="16">
        <v>4.42</v>
      </c>
      <c r="Y94" s="16">
        <v>4.3499999999999996</v>
      </c>
      <c r="Z94" s="16">
        <v>5.07</v>
      </c>
      <c r="AA94" s="16">
        <v>5.69</v>
      </c>
      <c r="AB94" s="16">
        <v>5.86</v>
      </c>
      <c r="AC94" s="65">
        <v>0.75</v>
      </c>
      <c r="AD94" s="66">
        <f>VLOOKUP($B94,Tabela14[[Cliente]:[Potência]],5,0)</f>
        <v>4.8600000000000003</v>
      </c>
    </row>
    <row r="95" spans="1:30" x14ac:dyDescent="0.25">
      <c r="A95" s="14">
        <v>93</v>
      </c>
      <c r="B95" s="119" t="s">
        <v>420</v>
      </c>
      <c r="C95" s="15">
        <f t="shared" ref="C95:C96" si="119">ROUNDDOWN($AD95*$AC95*(Q95*Q$2),0)</f>
        <v>4499</v>
      </c>
      <c r="D95" s="15">
        <f t="shared" ref="D95:D96" si="120">ROUNDDOWN($AD95*$AC95*(R95*R$2),0)</f>
        <v>4043</v>
      </c>
      <c r="E95" s="15">
        <f t="shared" ref="E95:E96" si="121">ROUNDDOWN($AD95*$AC95*(S95*S$2),0)</f>
        <v>4265</v>
      </c>
      <c r="F95" s="15">
        <f t="shared" ref="F95:F96" si="122">ROUNDDOWN($AD95*$AC95*(T95*T$2),0)</f>
        <v>3606</v>
      </c>
      <c r="G95" s="15">
        <f t="shared" ref="G95:G96" si="123">ROUNDDOWN($AD95*$AC95*(U95*U$2),0)</f>
        <v>3171</v>
      </c>
      <c r="H95" s="15">
        <f t="shared" ref="H95:H96" si="124">ROUNDDOWN($AD95*$AC95*(V95*V$2),0)</f>
        <v>2623</v>
      </c>
      <c r="I95" s="15">
        <f t="shared" ref="I95:I96" si="125">ROUNDDOWN($AD95*$AC95*(W95*W$2),0)</f>
        <v>2984</v>
      </c>
      <c r="J95" s="15">
        <f t="shared" ref="J95:J96" si="126">ROUNDDOWN($AD95*$AC95*(X95*X$2),0)</f>
        <v>3452</v>
      </c>
      <c r="K95" s="15">
        <f t="shared" ref="K95:K96" si="127">ROUNDDOWN($AD95*$AC95*(Y95*Y$2),0)</f>
        <v>3288</v>
      </c>
      <c r="L95" s="15">
        <f t="shared" ref="L95:L96" si="128">ROUNDDOWN($AD95*$AC95*(Z95*Z$2),0)</f>
        <v>3960</v>
      </c>
      <c r="M95" s="15">
        <f t="shared" ref="M95:M96" si="129">ROUNDDOWN($AD95*$AC95*(AA95*AA$2),0)</f>
        <v>4301</v>
      </c>
      <c r="N95" s="15">
        <f t="shared" ref="N95:N96" si="130">ROUNDDOWN($AD95*$AC95*(AB95*AB$2),0)</f>
        <v>4577</v>
      </c>
      <c r="O95" s="15">
        <f t="shared" ref="O95:O96" si="131">AVERAGE(C95:N95)</f>
        <v>3730.75</v>
      </c>
      <c r="Q95" s="16">
        <v>5.76</v>
      </c>
      <c r="R95" s="16">
        <v>5.73</v>
      </c>
      <c r="S95" s="16">
        <v>5.46</v>
      </c>
      <c r="T95" s="16">
        <v>4.7699999999999996</v>
      </c>
      <c r="U95" s="16">
        <v>4.0599999999999996</v>
      </c>
      <c r="V95" s="16">
        <v>3.47</v>
      </c>
      <c r="W95" s="16">
        <v>3.82</v>
      </c>
      <c r="X95" s="16">
        <v>4.42</v>
      </c>
      <c r="Y95" s="16">
        <v>4.3499999999999996</v>
      </c>
      <c r="Z95" s="16">
        <v>5.07</v>
      </c>
      <c r="AA95" s="16">
        <v>5.69</v>
      </c>
      <c r="AB95" s="16">
        <v>5.86</v>
      </c>
      <c r="AC95" s="65">
        <v>0.75</v>
      </c>
      <c r="AD95" s="66">
        <f>VLOOKUP($B95,Tabela14[[Cliente]:[Potência]],5,0)</f>
        <v>33.6</v>
      </c>
    </row>
    <row r="96" spans="1:30" x14ac:dyDescent="0.25">
      <c r="A96" s="14">
        <v>94</v>
      </c>
      <c r="B96" s="119" t="s">
        <v>422</v>
      </c>
      <c r="C96" s="15">
        <f t="shared" si="119"/>
        <v>1124</v>
      </c>
      <c r="D96" s="15">
        <f t="shared" si="120"/>
        <v>1010</v>
      </c>
      <c r="E96" s="15">
        <f t="shared" si="121"/>
        <v>1066</v>
      </c>
      <c r="F96" s="15">
        <f t="shared" si="122"/>
        <v>901</v>
      </c>
      <c r="G96" s="15">
        <f t="shared" si="123"/>
        <v>792</v>
      </c>
      <c r="H96" s="15">
        <f t="shared" si="124"/>
        <v>655</v>
      </c>
      <c r="I96" s="15">
        <f t="shared" si="125"/>
        <v>746</v>
      </c>
      <c r="J96" s="15">
        <f t="shared" si="126"/>
        <v>863</v>
      </c>
      <c r="K96" s="15">
        <f t="shared" si="127"/>
        <v>822</v>
      </c>
      <c r="L96" s="15">
        <f t="shared" si="128"/>
        <v>990</v>
      </c>
      <c r="M96" s="15">
        <f t="shared" si="129"/>
        <v>1075</v>
      </c>
      <c r="N96" s="15">
        <f t="shared" si="130"/>
        <v>1144</v>
      </c>
      <c r="O96" s="15">
        <f t="shared" si="131"/>
        <v>932.33333333333337</v>
      </c>
      <c r="Q96" s="16">
        <v>5.76</v>
      </c>
      <c r="R96" s="16">
        <v>5.73</v>
      </c>
      <c r="S96" s="16">
        <v>5.46</v>
      </c>
      <c r="T96" s="16">
        <v>4.7699999999999996</v>
      </c>
      <c r="U96" s="16">
        <v>4.0599999999999996</v>
      </c>
      <c r="V96" s="16">
        <v>3.47</v>
      </c>
      <c r="W96" s="16">
        <v>3.82</v>
      </c>
      <c r="X96" s="16">
        <v>4.42</v>
      </c>
      <c r="Y96" s="16">
        <v>4.3499999999999996</v>
      </c>
      <c r="Z96" s="16">
        <v>5.07</v>
      </c>
      <c r="AA96" s="16">
        <v>5.69</v>
      </c>
      <c r="AB96" s="16">
        <v>5.86</v>
      </c>
      <c r="AC96" s="65">
        <v>0.75</v>
      </c>
      <c r="AD96" s="66">
        <f>VLOOKUP($B96,Tabela14[[Cliente]:[Potência]],5,0)</f>
        <v>8.4</v>
      </c>
    </row>
    <row r="97" spans="1:30" x14ac:dyDescent="0.25">
      <c r="A97" s="103">
        <v>95</v>
      </c>
      <c r="B97" s="119" t="s">
        <v>424</v>
      </c>
      <c r="C97" s="15">
        <f t="shared" ref="C97:C98" si="132">ROUNDDOWN($AD97*$AC97*(Q97*Q$2),0)</f>
        <v>937</v>
      </c>
      <c r="D97" s="15">
        <f t="shared" ref="D97:D98" si="133">ROUNDDOWN($AD97*$AC97*(R97*R$2),0)</f>
        <v>842</v>
      </c>
      <c r="E97" s="15">
        <f t="shared" ref="E97:E98" si="134">ROUNDDOWN($AD97*$AC97*(S97*S$2),0)</f>
        <v>888</v>
      </c>
      <c r="F97" s="15">
        <f t="shared" ref="F97:F98" si="135">ROUNDDOWN($AD97*$AC97*(T97*T$2),0)</f>
        <v>751</v>
      </c>
      <c r="G97" s="15">
        <f t="shared" ref="G97:G98" si="136">ROUNDDOWN($AD97*$AC97*(U97*U$2),0)</f>
        <v>660</v>
      </c>
      <c r="H97" s="15">
        <f t="shared" ref="H97:H98" si="137">ROUNDDOWN($AD97*$AC97*(V97*V$2),0)</f>
        <v>546</v>
      </c>
      <c r="I97" s="15">
        <f t="shared" ref="I97:I98" si="138">ROUNDDOWN($AD97*$AC97*(W97*W$2),0)</f>
        <v>621</v>
      </c>
      <c r="J97" s="15">
        <f t="shared" ref="J97:J98" si="139">ROUNDDOWN($AD97*$AC97*(X97*X$2),0)</f>
        <v>719</v>
      </c>
      <c r="K97" s="15">
        <f t="shared" ref="K97:K98" si="140">ROUNDDOWN($AD97*$AC97*(Y97*Y$2),0)</f>
        <v>685</v>
      </c>
      <c r="L97" s="15">
        <f t="shared" ref="L97:L98" si="141">ROUNDDOWN($AD97*$AC97*(Z97*Z$2),0)</f>
        <v>825</v>
      </c>
      <c r="M97" s="15">
        <f t="shared" ref="M97:M98" si="142">ROUNDDOWN($AD97*$AC97*(AA97*AA$2),0)</f>
        <v>896</v>
      </c>
      <c r="N97" s="15">
        <f t="shared" ref="N97:N98" si="143">ROUNDDOWN($AD97*$AC97*(AB97*AB$2),0)</f>
        <v>953</v>
      </c>
      <c r="O97" s="15">
        <f t="shared" ref="O97:O98" si="144">AVERAGE(C97:N97)</f>
        <v>776.91666666666663</v>
      </c>
      <c r="Q97" s="16">
        <v>5.76</v>
      </c>
      <c r="R97" s="16">
        <v>5.73</v>
      </c>
      <c r="S97" s="16">
        <v>5.46</v>
      </c>
      <c r="T97" s="16">
        <v>4.7699999999999996</v>
      </c>
      <c r="U97" s="16">
        <v>4.0599999999999996</v>
      </c>
      <c r="V97" s="16">
        <v>3.47</v>
      </c>
      <c r="W97" s="16">
        <v>3.82</v>
      </c>
      <c r="X97" s="16">
        <v>4.42</v>
      </c>
      <c r="Y97" s="16">
        <v>4.3499999999999996</v>
      </c>
      <c r="Z97" s="16">
        <v>5.07</v>
      </c>
      <c r="AA97" s="16">
        <v>5.69</v>
      </c>
      <c r="AB97" s="16">
        <v>5.86</v>
      </c>
      <c r="AC97" s="65">
        <v>0.75</v>
      </c>
      <c r="AD97" s="66">
        <f>VLOOKUP($B97,Tabela14[[Cliente]:[Potência]],5,0)</f>
        <v>7</v>
      </c>
    </row>
    <row r="98" spans="1:30" x14ac:dyDescent="0.25">
      <c r="A98" s="14">
        <v>96</v>
      </c>
      <c r="B98" s="119" t="s">
        <v>430</v>
      </c>
      <c r="C98" s="15">
        <f t="shared" si="132"/>
        <v>656</v>
      </c>
      <c r="D98" s="15">
        <f t="shared" si="133"/>
        <v>589</v>
      </c>
      <c r="E98" s="15">
        <f t="shared" si="134"/>
        <v>622</v>
      </c>
      <c r="F98" s="15">
        <f t="shared" si="135"/>
        <v>525</v>
      </c>
      <c r="G98" s="15">
        <f t="shared" si="136"/>
        <v>462</v>
      </c>
      <c r="H98" s="15">
        <f t="shared" si="137"/>
        <v>382</v>
      </c>
      <c r="I98" s="15">
        <f t="shared" si="138"/>
        <v>435</v>
      </c>
      <c r="J98" s="15">
        <f t="shared" si="139"/>
        <v>503</v>
      </c>
      <c r="K98" s="15">
        <f t="shared" si="140"/>
        <v>479</v>
      </c>
      <c r="L98" s="15">
        <f t="shared" si="141"/>
        <v>577</v>
      </c>
      <c r="M98" s="15">
        <f t="shared" si="142"/>
        <v>627</v>
      </c>
      <c r="N98" s="15">
        <f t="shared" si="143"/>
        <v>667</v>
      </c>
      <c r="O98" s="15">
        <f t="shared" si="144"/>
        <v>543.66666666666663</v>
      </c>
      <c r="Q98" s="16">
        <v>5.76</v>
      </c>
      <c r="R98" s="16">
        <v>5.73</v>
      </c>
      <c r="S98" s="16">
        <v>5.46</v>
      </c>
      <c r="T98" s="16">
        <v>4.7699999999999996</v>
      </c>
      <c r="U98" s="16">
        <v>4.0599999999999996</v>
      </c>
      <c r="V98" s="16">
        <v>3.47</v>
      </c>
      <c r="W98" s="16">
        <v>3.82</v>
      </c>
      <c r="X98" s="16">
        <v>4.42</v>
      </c>
      <c r="Y98" s="16">
        <v>4.3499999999999996</v>
      </c>
      <c r="Z98" s="16">
        <v>5.07</v>
      </c>
      <c r="AA98" s="16">
        <v>5.69</v>
      </c>
      <c r="AB98" s="16">
        <v>5.86</v>
      </c>
      <c r="AC98" s="65">
        <v>0.75</v>
      </c>
      <c r="AD98" s="66">
        <f>VLOOKUP($B98,Tabela14[[Cliente]:[Potência]],5,0)</f>
        <v>4.9000000000000004</v>
      </c>
    </row>
    <row r="99" spans="1:30" x14ac:dyDescent="0.25">
      <c r="A99" s="14">
        <v>97</v>
      </c>
      <c r="B99" s="119" t="s">
        <v>431</v>
      </c>
      <c r="C99" s="15">
        <f t="shared" ref="C99" si="145">ROUNDDOWN($AD99*$AC99*(Q99*Q$2),0)</f>
        <v>867</v>
      </c>
      <c r="D99" s="15">
        <f t="shared" ref="D99" si="146">ROUNDDOWN($AD99*$AC99*(R99*R$2),0)</f>
        <v>779</v>
      </c>
      <c r="E99" s="15">
        <f t="shared" ref="E99" si="147">ROUNDDOWN($AD99*$AC99*(S99*S$2),0)</f>
        <v>822</v>
      </c>
      <c r="F99" s="15">
        <f t="shared" ref="F99" si="148">ROUNDDOWN($AD99*$AC99*(T99*T$2),0)</f>
        <v>695</v>
      </c>
      <c r="G99" s="15">
        <f t="shared" ref="G99" si="149">ROUNDDOWN($AD99*$AC99*(U99*U$2),0)</f>
        <v>611</v>
      </c>
      <c r="H99" s="15">
        <f t="shared" ref="H99" si="150">ROUNDDOWN($AD99*$AC99*(V99*V$2),0)</f>
        <v>505</v>
      </c>
      <c r="I99" s="15">
        <f t="shared" ref="I99" si="151">ROUNDDOWN($AD99*$AC99*(W99*W$2),0)</f>
        <v>575</v>
      </c>
      <c r="J99" s="15">
        <f t="shared" ref="J99" si="152">ROUNDDOWN($AD99*$AC99*(X99*X$2),0)</f>
        <v>665</v>
      </c>
      <c r="K99" s="15">
        <f t="shared" ref="K99" si="153">ROUNDDOWN($AD99*$AC99*(Y99*Y$2),0)</f>
        <v>634</v>
      </c>
      <c r="L99" s="15">
        <f t="shared" ref="L99" si="154">ROUNDDOWN($AD99*$AC99*(Z99*Z$2),0)</f>
        <v>763</v>
      </c>
      <c r="M99" s="15">
        <f t="shared" ref="M99" si="155">ROUNDDOWN($AD99*$AC99*(AA99*AA$2),0)</f>
        <v>829</v>
      </c>
      <c r="N99" s="15">
        <f t="shared" ref="N99" si="156">ROUNDDOWN($AD99*$AC99*(AB99*AB$2),0)</f>
        <v>882</v>
      </c>
      <c r="O99" s="15">
        <f t="shared" ref="O99" si="157">AVERAGE(C99:N99)</f>
        <v>718.91666666666663</v>
      </c>
      <c r="Q99" s="16">
        <v>5.76</v>
      </c>
      <c r="R99" s="16">
        <v>5.73</v>
      </c>
      <c r="S99" s="16">
        <v>5.46</v>
      </c>
      <c r="T99" s="16">
        <v>4.7699999999999996</v>
      </c>
      <c r="U99" s="16">
        <v>4.0599999999999996</v>
      </c>
      <c r="V99" s="16">
        <v>3.47</v>
      </c>
      <c r="W99" s="16">
        <v>3.82</v>
      </c>
      <c r="X99" s="16">
        <v>4.42</v>
      </c>
      <c r="Y99" s="16">
        <v>4.3499999999999996</v>
      </c>
      <c r="Z99" s="16">
        <v>5.07</v>
      </c>
      <c r="AA99" s="16">
        <v>5.69</v>
      </c>
      <c r="AB99" s="16">
        <v>5.86</v>
      </c>
      <c r="AC99" s="65">
        <v>0.75</v>
      </c>
      <c r="AD99" s="66">
        <f>VLOOKUP($B99,Tabela14[[Cliente]:[Potência]],5,0)</f>
        <v>6.48</v>
      </c>
    </row>
    <row r="100" spans="1:30" x14ac:dyDescent="0.25">
      <c r="A100" s="104">
        <v>98</v>
      </c>
      <c r="B100" s="119" t="s">
        <v>437</v>
      </c>
      <c r="C100" s="15">
        <f t="shared" ref="C100" si="158">ROUNDDOWN($AD100*$AC100*(Q100*Q$2),0)</f>
        <v>369</v>
      </c>
      <c r="D100" s="15">
        <f t="shared" ref="D100" si="159">ROUNDDOWN($AD100*$AC100*(R100*R$2),0)</f>
        <v>332</v>
      </c>
      <c r="E100" s="15">
        <f t="shared" ref="E100" si="160">ROUNDDOWN($AD100*$AC100*(S100*S$2),0)</f>
        <v>350</v>
      </c>
      <c r="F100" s="15">
        <f t="shared" ref="F100" si="161">ROUNDDOWN($AD100*$AC100*(T100*T$2),0)</f>
        <v>296</v>
      </c>
      <c r="G100" s="15">
        <f t="shared" ref="G100" si="162">ROUNDDOWN($AD100*$AC100*(U100*U$2),0)</f>
        <v>260</v>
      </c>
      <c r="H100" s="15">
        <f t="shared" ref="H100" si="163">ROUNDDOWN($AD100*$AC100*(V100*V$2),0)</f>
        <v>215</v>
      </c>
      <c r="I100" s="15">
        <f t="shared" ref="I100" si="164">ROUNDDOWN($AD100*$AC100*(W100*W$2),0)</f>
        <v>245</v>
      </c>
      <c r="J100" s="15">
        <f t="shared" ref="J100" si="165">ROUNDDOWN($AD100*$AC100*(X100*X$2),0)</f>
        <v>283</v>
      </c>
      <c r="K100" s="15">
        <f t="shared" ref="K100" si="166">ROUNDDOWN($AD100*$AC100*(Y100*Y$2),0)</f>
        <v>270</v>
      </c>
      <c r="L100" s="15">
        <f t="shared" ref="L100" si="167">ROUNDDOWN($AD100*$AC100*(Z100*Z$2),0)</f>
        <v>325</v>
      </c>
      <c r="M100" s="15">
        <f t="shared" ref="M100" si="168">ROUNDDOWN($AD100*$AC100*(AA100*AA$2),0)</f>
        <v>353</v>
      </c>
      <c r="N100" s="15">
        <f t="shared" ref="N100" si="169">ROUNDDOWN($AD100*$AC100*(AB100*AB$2),0)</f>
        <v>376</v>
      </c>
      <c r="O100" s="15">
        <f t="shared" ref="O100" si="170">AVERAGE(C100:N100)</f>
        <v>306.16666666666669</v>
      </c>
      <c r="Q100" s="16">
        <v>5.76</v>
      </c>
      <c r="R100" s="16">
        <v>5.73</v>
      </c>
      <c r="S100" s="16">
        <v>5.46</v>
      </c>
      <c r="T100" s="16">
        <v>4.7699999999999996</v>
      </c>
      <c r="U100" s="16">
        <v>4.0599999999999996</v>
      </c>
      <c r="V100" s="16">
        <v>3.47</v>
      </c>
      <c r="W100" s="16">
        <v>3.82</v>
      </c>
      <c r="X100" s="16">
        <v>4.42</v>
      </c>
      <c r="Y100" s="16">
        <v>4.3499999999999996</v>
      </c>
      <c r="Z100" s="16">
        <v>5.07</v>
      </c>
      <c r="AA100" s="16">
        <v>5.69</v>
      </c>
      <c r="AB100" s="16">
        <v>5.86</v>
      </c>
      <c r="AC100" s="65">
        <v>0.75</v>
      </c>
      <c r="AD100" s="66">
        <f>VLOOKUP($B100,Tabela14[[Cliente]:[Potência]],5,0)</f>
        <v>2.76</v>
      </c>
    </row>
    <row r="101" spans="1:30" x14ac:dyDescent="0.25">
      <c r="A101" s="104">
        <v>99</v>
      </c>
      <c r="B101" s="119" t="s">
        <v>439</v>
      </c>
      <c r="C101" s="15">
        <f t="shared" ref="C101:C102" si="171">ROUNDDOWN($AD101*$AC101*(Q101*Q$2),0)</f>
        <v>5966</v>
      </c>
      <c r="D101" s="15">
        <f t="shared" ref="D101:D102" si="172">ROUNDDOWN($AD101*$AC101*(R101*R$2),0)</f>
        <v>5360</v>
      </c>
      <c r="E101" s="15">
        <f t="shared" ref="E101:E102" si="173">ROUNDDOWN($AD101*$AC101*(S101*S$2),0)</f>
        <v>5655</v>
      </c>
      <c r="F101" s="15">
        <f t="shared" ref="F101:F102" si="174">ROUNDDOWN($AD101*$AC101*(T101*T$2),0)</f>
        <v>4781</v>
      </c>
      <c r="G101" s="15">
        <f t="shared" ref="G101:G102" si="175">ROUNDDOWN($AD101*$AC101*(U101*U$2),0)</f>
        <v>4205</v>
      </c>
      <c r="H101" s="15">
        <f t="shared" ref="H101:H102" si="176">ROUNDDOWN($AD101*$AC101*(V101*V$2),0)</f>
        <v>3478</v>
      </c>
      <c r="I101" s="15">
        <f t="shared" ref="I101:I102" si="177">ROUNDDOWN($AD101*$AC101*(W101*W$2),0)</f>
        <v>3956</v>
      </c>
      <c r="J101" s="15">
        <f t="shared" ref="J101:J102" si="178">ROUNDDOWN($AD101*$AC101*(X101*X$2),0)</f>
        <v>4578</v>
      </c>
      <c r="K101" s="15">
        <f t="shared" ref="K101:K102" si="179">ROUNDDOWN($AD101*$AC101*(Y101*Y$2),0)</f>
        <v>4360</v>
      </c>
      <c r="L101" s="15">
        <f t="shared" ref="L101:L102" si="180">ROUNDDOWN($AD101*$AC101*(Z101*Z$2),0)</f>
        <v>5251</v>
      </c>
      <c r="M101" s="15">
        <f t="shared" ref="M101:M102" si="181">ROUNDDOWN($AD101*$AC101*(AA101*AA$2),0)</f>
        <v>5703</v>
      </c>
      <c r="N101" s="15">
        <f t="shared" ref="N101:N102" si="182">ROUNDDOWN($AD101*$AC101*(AB101*AB$2),0)</f>
        <v>6069</v>
      </c>
      <c r="O101" s="15">
        <f t="shared" ref="O101:O102" si="183">AVERAGE(C101:N101)</f>
        <v>4946.833333333333</v>
      </c>
      <c r="Q101" s="16">
        <v>5.76</v>
      </c>
      <c r="R101" s="16">
        <v>5.73</v>
      </c>
      <c r="S101" s="16">
        <v>5.46</v>
      </c>
      <c r="T101" s="16">
        <v>4.7699999999999996</v>
      </c>
      <c r="U101" s="16">
        <v>4.0599999999999996</v>
      </c>
      <c r="V101" s="16">
        <v>3.47</v>
      </c>
      <c r="W101" s="16">
        <v>3.82</v>
      </c>
      <c r="X101" s="16">
        <v>4.42</v>
      </c>
      <c r="Y101" s="16">
        <v>4.3499999999999996</v>
      </c>
      <c r="Z101" s="16">
        <v>5.07</v>
      </c>
      <c r="AA101" s="16">
        <v>5.69</v>
      </c>
      <c r="AB101" s="16">
        <v>5.86</v>
      </c>
      <c r="AC101" s="65">
        <v>0.75</v>
      </c>
      <c r="AD101" s="66">
        <f>VLOOKUP($B101,Tabela14[[Cliente]:[Potência]],5,0)</f>
        <v>44.55</v>
      </c>
    </row>
    <row r="102" spans="1:30" x14ac:dyDescent="0.25">
      <c r="A102" s="118">
        <v>100</v>
      </c>
      <c r="B102" s="119" t="s">
        <v>587</v>
      </c>
      <c r="C102" s="15">
        <f t="shared" si="171"/>
        <v>369</v>
      </c>
      <c r="D102" s="15">
        <f t="shared" si="172"/>
        <v>332</v>
      </c>
      <c r="E102" s="15">
        <f t="shared" si="173"/>
        <v>350</v>
      </c>
      <c r="F102" s="15">
        <f t="shared" si="174"/>
        <v>296</v>
      </c>
      <c r="G102" s="15">
        <f t="shared" si="175"/>
        <v>260</v>
      </c>
      <c r="H102" s="15">
        <f t="shared" si="176"/>
        <v>215</v>
      </c>
      <c r="I102" s="15">
        <f t="shared" si="177"/>
        <v>245</v>
      </c>
      <c r="J102" s="15">
        <f t="shared" si="178"/>
        <v>283</v>
      </c>
      <c r="K102" s="15">
        <f t="shared" si="179"/>
        <v>270</v>
      </c>
      <c r="L102" s="15">
        <f t="shared" si="180"/>
        <v>325</v>
      </c>
      <c r="M102" s="15">
        <f t="shared" si="181"/>
        <v>353</v>
      </c>
      <c r="N102" s="15">
        <f t="shared" si="182"/>
        <v>376</v>
      </c>
      <c r="O102" s="15">
        <f t="shared" si="183"/>
        <v>306.16666666666669</v>
      </c>
      <c r="Q102" s="16">
        <v>5.76</v>
      </c>
      <c r="R102" s="16">
        <v>5.73</v>
      </c>
      <c r="S102" s="16">
        <v>5.46</v>
      </c>
      <c r="T102" s="16">
        <v>4.7699999999999996</v>
      </c>
      <c r="U102" s="16">
        <v>4.0599999999999996</v>
      </c>
      <c r="V102" s="16">
        <v>3.47</v>
      </c>
      <c r="W102" s="16">
        <v>3.82</v>
      </c>
      <c r="X102" s="16">
        <v>4.42</v>
      </c>
      <c r="Y102" s="16">
        <v>4.3499999999999996</v>
      </c>
      <c r="Z102" s="16">
        <v>5.07</v>
      </c>
      <c r="AA102" s="16">
        <v>5.69</v>
      </c>
      <c r="AB102" s="16">
        <v>5.86</v>
      </c>
      <c r="AC102" s="65">
        <v>0.75</v>
      </c>
      <c r="AD102" s="66">
        <f>VLOOKUP($B102,Tabela14[[Cliente]:[Potência]],5,0)</f>
        <v>2.76</v>
      </c>
    </row>
    <row r="103" spans="1:30" x14ac:dyDescent="0.25">
      <c r="A103" s="118">
        <v>101</v>
      </c>
      <c r="B103" s="119" t="s">
        <v>588</v>
      </c>
      <c r="C103" s="15">
        <f t="shared" ref="C103:C106" si="184">ROUNDDOWN($AD103*$AC103*(Q103*Q$2),0)</f>
        <v>369</v>
      </c>
      <c r="D103" s="15">
        <f t="shared" ref="D103:D106" si="185">ROUNDDOWN($AD103*$AC103*(R103*R$2),0)</f>
        <v>332</v>
      </c>
      <c r="E103" s="15">
        <f t="shared" ref="E103:E106" si="186">ROUNDDOWN($AD103*$AC103*(S103*S$2),0)</f>
        <v>350</v>
      </c>
      <c r="F103" s="15">
        <f t="shared" ref="F103:F106" si="187">ROUNDDOWN($AD103*$AC103*(T103*T$2),0)</f>
        <v>296</v>
      </c>
      <c r="G103" s="15">
        <f t="shared" ref="G103:G106" si="188">ROUNDDOWN($AD103*$AC103*(U103*U$2),0)</f>
        <v>260</v>
      </c>
      <c r="H103" s="15">
        <f t="shared" ref="H103:H106" si="189">ROUNDDOWN($AD103*$AC103*(V103*V$2),0)</f>
        <v>215</v>
      </c>
      <c r="I103" s="15">
        <f t="shared" ref="I103:I106" si="190">ROUNDDOWN($AD103*$AC103*(W103*W$2),0)</f>
        <v>245</v>
      </c>
      <c r="J103" s="15">
        <f t="shared" ref="J103:J106" si="191">ROUNDDOWN($AD103*$AC103*(X103*X$2),0)</f>
        <v>283</v>
      </c>
      <c r="K103" s="15">
        <f t="shared" ref="K103:K106" si="192">ROUNDDOWN($AD103*$AC103*(Y103*Y$2),0)</f>
        <v>270</v>
      </c>
      <c r="L103" s="15">
        <f t="shared" ref="L103:L106" si="193">ROUNDDOWN($AD103*$AC103*(Z103*Z$2),0)</f>
        <v>325</v>
      </c>
      <c r="M103" s="15">
        <f t="shared" ref="M103:M106" si="194">ROUNDDOWN($AD103*$AC103*(AA103*AA$2),0)</f>
        <v>353</v>
      </c>
      <c r="N103" s="15">
        <f t="shared" ref="N103:N106" si="195">ROUNDDOWN($AD103*$AC103*(AB103*AB$2),0)</f>
        <v>376</v>
      </c>
      <c r="O103" s="15">
        <f t="shared" ref="O103:O106" si="196">AVERAGE(C103:N103)</f>
        <v>306.16666666666669</v>
      </c>
      <c r="Q103" s="16">
        <v>5.76</v>
      </c>
      <c r="R103" s="16">
        <v>5.73</v>
      </c>
      <c r="S103" s="16">
        <v>5.46</v>
      </c>
      <c r="T103" s="16">
        <v>4.7699999999999996</v>
      </c>
      <c r="U103" s="16">
        <v>4.0599999999999996</v>
      </c>
      <c r="V103" s="16">
        <v>3.47</v>
      </c>
      <c r="W103" s="16">
        <v>3.82</v>
      </c>
      <c r="X103" s="16">
        <v>4.42</v>
      </c>
      <c r="Y103" s="16">
        <v>4.3499999999999996</v>
      </c>
      <c r="Z103" s="16">
        <v>5.07</v>
      </c>
      <c r="AA103" s="16">
        <v>5.69</v>
      </c>
      <c r="AB103" s="16">
        <v>5.86</v>
      </c>
      <c r="AC103" s="65">
        <v>0.75</v>
      </c>
      <c r="AD103" s="66">
        <f>VLOOKUP($B103,Tabela14[[Cliente]:[Potência]],5,0)</f>
        <v>2.76</v>
      </c>
    </row>
    <row r="104" spans="1:30" x14ac:dyDescent="0.25">
      <c r="A104" s="14">
        <v>102</v>
      </c>
      <c r="B104" s="119" t="s">
        <v>589</v>
      </c>
      <c r="C104" s="15">
        <f t="shared" si="184"/>
        <v>462</v>
      </c>
      <c r="D104" s="15">
        <f t="shared" si="185"/>
        <v>415</v>
      </c>
      <c r="E104" s="15">
        <f t="shared" si="186"/>
        <v>437</v>
      </c>
      <c r="F104" s="15">
        <f t="shared" si="187"/>
        <v>370</v>
      </c>
      <c r="G104" s="15">
        <f t="shared" si="188"/>
        <v>325</v>
      </c>
      <c r="H104" s="15">
        <f t="shared" si="189"/>
        <v>269</v>
      </c>
      <c r="I104" s="15">
        <f t="shared" si="190"/>
        <v>306</v>
      </c>
      <c r="J104" s="15">
        <f t="shared" si="191"/>
        <v>354</v>
      </c>
      <c r="K104" s="15">
        <f t="shared" si="192"/>
        <v>337</v>
      </c>
      <c r="L104" s="15">
        <f t="shared" si="193"/>
        <v>406</v>
      </c>
      <c r="M104" s="15">
        <f t="shared" si="194"/>
        <v>441</v>
      </c>
      <c r="N104" s="15">
        <f t="shared" si="195"/>
        <v>470</v>
      </c>
      <c r="O104" s="15">
        <f t="shared" si="196"/>
        <v>382.66666666666669</v>
      </c>
      <c r="Q104" s="16">
        <v>5.76</v>
      </c>
      <c r="R104" s="16">
        <v>5.73</v>
      </c>
      <c r="S104" s="16">
        <v>5.46</v>
      </c>
      <c r="T104" s="16">
        <v>4.7699999999999996</v>
      </c>
      <c r="U104" s="16">
        <v>4.0599999999999996</v>
      </c>
      <c r="V104" s="16">
        <v>3.47</v>
      </c>
      <c r="W104" s="16">
        <v>3.82</v>
      </c>
      <c r="X104" s="16">
        <v>4.42</v>
      </c>
      <c r="Y104" s="16">
        <v>4.3499999999999996</v>
      </c>
      <c r="Z104" s="16">
        <v>5.07</v>
      </c>
      <c r="AA104" s="16">
        <v>5.69</v>
      </c>
      <c r="AB104" s="16">
        <v>5.86</v>
      </c>
      <c r="AC104" s="65">
        <v>0.75</v>
      </c>
      <c r="AD104" s="66">
        <f>VLOOKUP($B104,Tabela14[[Cliente]:[Potência]],5,0)</f>
        <v>3.45</v>
      </c>
    </row>
    <row r="105" spans="1:30" x14ac:dyDescent="0.25">
      <c r="A105" s="14">
        <v>103</v>
      </c>
      <c r="B105" s="119" t="s">
        <v>590</v>
      </c>
      <c r="C105" s="15">
        <f t="shared" si="184"/>
        <v>1293</v>
      </c>
      <c r="D105" s="15">
        <f t="shared" si="185"/>
        <v>1162</v>
      </c>
      <c r="E105" s="15">
        <f t="shared" si="186"/>
        <v>1226</v>
      </c>
      <c r="F105" s="15">
        <f t="shared" si="187"/>
        <v>1036</v>
      </c>
      <c r="G105" s="15">
        <f t="shared" si="188"/>
        <v>911</v>
      </c>
      <c r="H105" s="15">
        <f t="shared" si="189"/>
        <v>754</v>
      </c>
      <c r="I105" s="15">
        <f t="shared" si="190"/>
        <v>857</v>
      </c>
      <c r="J105" s="15">
        <f t="shared" si="191"/>
        <v>992</v>
      </c>
      <c r="K105" s="15">
        <f t="shared" si="192"/>
        <v>945</v>
      </c>
      <c r="L105" s="15">
        <f t="shared" si="193"/>
        <v>1138</v>
      </c>
      <c r="M105" s="15">
        <f t="shared" si="194"/>
        <v>1236</v>
      </c>
      <c r="N105" s="15">
        <f t="shared" si="195"/>
        <v>1316</v>
      </c>
      <c r="O105" s="15">
        <f t="shared" si="196"/>
        <v>1072.1666666666667</v>
      </c>
      <c r="Q105" s="16">
        <v>5.76</v>
      </c>
      <c r="R105" s="16">
        <v>5.73</v>
      </c>
      <c r="S105" s="16">
        <v>5.46</v>
      </c>
      <c r="T105" s="16">
        <v>4.7699999999999996</v>
      </c>
      <c r="U105" s="16">
        <v>4.0599999999999996</v>
      </c>
      <c r="V105" s="16">
        <v>3.47</v>
      </c>
      <c r="W105" s="16">
        <v>3.82</v>
      </c>
      <c r="X105" s="16">
        <v>4.42</v>
      </c>
      <c r="Y105" s="16">
        <v>4.3499999999999996</v>
      </c>
      <c r="Z105" s="16">
        <v>5.07</v>
      </c>
      <c r="AA105" s="16">
        <v>5.69</v>
      </c>
      <c r="AB105" s="16">
        <v>5.86</v>
      </c>
      <c r="AC105" s="65">
        <v>0.75</v>
      </c>
      <c r="AD105" s="66">
        <f>VLOOKUP($B105,Tabela14[[Cliente]:[Potência]],5,0)</f>
        <v>9.66</v>
      </c>
    </row>
    <row r="106" spans="1:30" x14ac:dyDescent="0.25">
      <c r="A106" s="14">
        <v>104</v>
      </c>
      <c r="B106" s="119" t="s">
        <v>591</v>
      </c>
      <c r="C106" s="15">
        <f t="shared" si="184"/>
        <v>542</v>
      </c>
      <c r="D106" s="15">
        <f t="shared" si="185"/>
        <v>487</v>
      </c>
      <c r="E106" s="15">
        <f t="shared" si="186"/>
        <v>514</v>
      </c>
      <c r="F106" s="15">
        <f t="shared" si="187"/>
        <v>434</v>
      </c>
      <c r="G106" s="15">
        <f t="shared" si="188"/>
        <v>382</v>
      </c>
      <c r="H106" s="15">
        <f t="shared" si="189"/>
        <v>316</v>
      </c>
      <c r="I106" s="15">
        <f t="shared" si="190"/>
        <v>359</v>
      </c>
      <c r="J106" s="15">
        <f t="shared" si="191"/>
        <v>416</v>
      </c>
      <c r="K106" s="15">
        <f t="shared" si="192"/>
        <v>396</v>
      </c>
      <c r="L106" s="15">
        <f t="shared" si="193"/>
        <v>477</v>
      </c>
      <c r="M106" s="15">
        <f t="shared" si="194"/>
        <v>518</v>
      </c>
      <c r="N106" s="15">
        <f t="shared" si="195"/>
        <v>551</v>
      </c>
      <c r="O106" s="15">
        <f t="shared" si="196"/>
        <v>449.33333333333331</v>
      </c>
      <c r="Q106" s="16">
        <v>5.76</v>
      </c>
      <c r="R106" s="16">
        <v>5.73</v>
      </c>
      <c r="S106" s="16">
        <v>5.46</v>
      </c>
      <c r="T106" s="16">
        <v>4.7699999999999996</v>
      </c>
      <c r="U106" s="16">
        <v>4.0599999999999996</v>
      </c>
      <c r="V106" s="16">
        <v>3.47</v>
      </c>
      <c r="W106" s="16">
        <v>3.82</v>
      </c>
      <c r="X106" s="16">
        <v>4.42</v>
      </c>
      <c r="Y106" s="16">
        <v>4.3499999999999996</v>
      </c>
      <c r="Z106" s="16">
        <v>5.07</v>
      </c>
      <c r="AA106" s="16">
        <v>5.69</v>
      </c>
      <c r="AB106" s="16">
        <v>5.86</v>
      </c>
      <c r="AC106" s="65">
        <v>0.75</v>
      </c>
      <c r="AD106" s="66">
        <f>VLOOKUP($B106,Tabela14[[Cliente]:[Potência]],5,0)</f>
        <v>4.05</v>
      </c>
    </row>
    <row r="107" spans="1:30" x14ac:dyDescent="0.25">
      <c r="A107" s="14">
        <v>105</v>
      </c>
      <c r="B107" s="119" t="s">
        <v>689</v>
      </c>
      <c r="C107" s="15">
        <f t="shared" ref="C107:C109" si="197">ROUNDDOWN($AD107*$AC107*(Q107*Q$2),0)</f>
        <v>554</v>
      </c>
      <c r="D107" s="15">
        <f t="shared" ref="D107:D109" si="198">ROUNDDOWN($AD107*$AC107*(R107*R$2),0)</f>
        <v>498</v>
      </c>
      <c r="E107" s="15">
        <f t="shared" ref="E107:E109" si="199">ROUNDDOWN($AD107*$AC107*(S107*S$2),0)</f>
        <v>525</v>
      </c>
      <c r="F107" s="15">
        <f t="shared" ref="F107:F109" si="200">ROUNDDOWN($AD107*$AC107*(T107*T$2),0)</f>
        <v>444</v>
      </c>
      <c r="G107" s="15">
        <f t="shared" ref="G107:G109" si="201">ROUNDDOWN($AD107*$AC107*(U107*U$2),0)</f>
        <v>390</v>
      </c>
      <c r="H107" s="15">
        <f t="shared" ref="H107:H109" si="202">ROUNDDOWN($AD107*$AC107*(V107*V$2),0)</f>
        <v>323</v>
      </c>
      <c r="I107" s="15">
        <f t="shared" ref="I107:I109" si="203">ROUNDDOWN($AD107*$AC107*(W107*W$2),0)</f>
        <v>367</v>
      </c>
      <c r="J107" s="15">
        <f t="shared" ref="J107:J109" si="204">ROUNDDOWN($AD107*$AC107*(X107*X$2),0)</f>
        <v>425</v>
      </c>
      <c r="K107" s="15">
        <f t="shared" ref="K107:K109" si="205">ROUNDDOWN($AD107*$AC107*(Y107*Y$2),0)</f>
        <v>405</v>
      </c>
      <c r="L107" s="15">
        <f t="shared" ref="L107:L109" si="206">ROUNDDOWN($AD107*$AC107*(Z107*Z$2),0)</f>
        <v>488</v>
      </c>
      <c r="M107" s="15">
        <f t="shared" ref="M107:M109" si="207">ROUNDDOWN($AD107*$AC107*(AA107*AA$2),0)</f>
        <v>530</v>
      </c>
      <c r="N107" s="15">
        <f t="shared" ref="N107:N109" si="208">ROUNDDOWN($AD107*$AC107*(AB107*AB$2),0)</f>
        <v>564</v>
      </c>
      <c r="O107" s="15">
        <f t="shared" ref="O107:O109" si="209">AVERAGE(C107:N107)</f>
        <v>459.41666666666669</v>
      </c>
      <c r="Q107" s="16">
        <v>5.76</v>
      </c>
      <c r="R107" s="16">
        <v>5.73</v>
      </c>
      <c r="S107" s="16">
        <v>5.46</v>
      </c>
      <c r="T107" s="16">
        <v>4.7699999999999996</v>
      </c>
      <c r="U107" s="16">
        <v>4.0599999999999996</v>
      </c>
      <c r="V107" s="16">
        <v>3.47</v>
      </c>
      <c r="W107" s="16">
        <v>3.82</v>
      </c>
      <c r="X107" s="16">
        <v>4.42</v>
      </c>
      <c r="Y107" s="16">
        <v>4.3499999999999996</v>
      </c>
      <c r="Z107" s="16">
        <v>5.07</v>
      </c>
      <c r="AA107" s="16">
        <v>5.69</v>
      </c>
      <c r="AB107" s="16">
        <v>5.86</v>
      </c>
      <c r="AC107" s="65">
        <v>0.75</v>
      </c>
      <c r="AD107" s="66">
        <f>VLOOKUP($B107,Tabela14[[Cliente]:[Potência]],5,0)</f>
        <v>4.1399999999999997</v>
      </c>
    </row>
    <row r="108" spans="1:30" x14ac:dyDescent="0.25">
      <c r="A108" s="14">
        <v>106</v>
      </c>
      <c r="B108" s="119" t="s">
        <v>690</v>
      </c>
      <c r="C108" s="15">
        <f t="shared" si="197"/>
        <v>554</v>
      </c>
      <c r="D108" s="15">
        <f t="shared" si="198"/>
        <v>498</v>
      </c>
      <c r="E108" s="15">
        <f t="shared" si="199"/>
        <v>525</v>
      </c>
      <c r="F108" s="15">
        <f t="shared" si="200"/>
        <v>444</v>
      </c>
      <c r="G108" s="15">
        <f t="shared" si="201"/>
        <v>390</v>
      </c>
      <c r="H108" s="15">
        <f t="shared" si="202"/>
        <v>323</v>
      </c>
      <c r="I108" s="15">
        <f t="shared" si="203"/>
        <v>367</v>
      </c>
      <c r="J108" s="15">
        <f t="shared" si="204"/>
        <v>425</v>
      </c>
      <c r="K108" s="15">
        <f t="shared" si="205"/>
        <v>405</v>
      </c>
      <c r="L108" s="15">
        <f t="shared" si="206"/>
        <v>488</v>
      </c>
      <c r="M108" s="15">
        <f t="shared" si="207"/>
        <v>530</v>
      </c>
      <c r="N108" s="15">
        <f t="shared" si="208"/>
        <v>564</v>
      </c>
      <c r="O108" s="15">
        <f t="shared" si="209"/>
        <v>459.41666666666669</v>
      </c>
      <c r="Q108" s="16">
        <v>5.76</v>
      </c>
      <c r="R108" s="16">
        <v>5.73</v>
      </c>
      <c r="S108" s="16">
        <v>5.46</v>
      </c>
      <c r="T108" s="16">
        <v>4.7699999999999996</v>
      </c>
      <c r="U108" s="16">
        <v>4.0599999999999996</v>
      </c>
      <c r="V108" s="16">
        <v>3.47</v>
      </c>
      <c r="W108" s="16">
        <v>3.82</v>
      </c>
      <c r="X108" s="16">
        <v>4.42</v>
      </c>
      <c r="Y108" s="16">
        <v>4.3499999999999996</v>
      </c>
      <c r="Z108" s="16">
        <v>5.07</v>
      </c>
      <c r="AA108" s="16">
        <v>5.69</v>
      </c>
      <c r="AB108" s="16">
        <v>5.86</v>
      </c>
      <c r="AC108" s="65">
        <v>0.75</v>
      </c>
      <c r="AD108" s="66">
        <f>VLOOKUP($B108,Tabela14[[Cliente]:[Potência]],5,0)</f>
        <v>4.1399999999999997</v>
      </c>
    </row>
    <row r="109" spans="1:30" x14ac:dyDescent="0.25">
      <c r="A109" s="14">
        <v>107</v>
      </c>
      <c r="B109" s="119" t="s">
        <v>691</v>
      </c>
      <c r="C109" s="15">
        <f t="shared" si="197"/>
        <v>650</v>
      </c>
      <c r="D109" s="15">
        <f t="shared" si="198"/>
        <v>584</v>
      </c>
      <c r="E109" s="15">
        <f t="shared" si="199"/>
        <v>616</v>
      </c>
      <c r="F109" s="15">
        <f t="shared" si="200"/>
        <v>521</v>
      </c>
      <c r="G109" s="15">
        <f t="shared" si="201"/>
        <v>458</v>
      </c>
      <c r="H109" s="15">
        <f t="shared" si="202"/>
        <v>379</v>
      </c>
      <c r="I109" s="15">
        <f t="shared" si="203"/>
        <v>431</v>
      </c>
      <c r="J109" s="15">
        <f t="shared" si="204"/>
        <v>499</v>
      </c>
      <c r="K109" s="15">
        <f t="shared" si="205"/>
        <v>475</v>
      </c>
      <c r="L109" s="15">
        <f t="shared" si="206"/>
        <v>572</v>
      </c>
      <c r="M109" s="15">
        <f t="shared" si="207"/>
        <v>622</v>
      </c>
      <c r="N109" s="15">
        <f t="shared" si="208"/>
        <v>662</v>
      </c>
      <c r="O109" s="15">
        <f t="shared" si="209"/>
        <v>539.08333333333337</v>
      </c>
      <c r="Q109" s="16">
        <v>5.76</v>
      </c>
      <c r="R109" s="16">
        <v>5.73</v>
      </c>
      <c r="S109" s="16">
        <v>5.46</v>
      </c>
      <c r="T109" s="16">
        <v>4.7699999999999996</v>
      </c>
      <c r="U109" s="16">
        <v>4.0599999999999996</v>
      </c>
      <c r="V109" s="16">
        <v>3.47</v>
      </c>
      <c r="W109" s="16">
        <v>3.82</v>
      </c>
      <c r="X109" s="16">
        <v>4.42</v>
      </c>
      <c r="Y109" s="16">
        <v>4.3499999999999996</v>
      </c>
      <c r="Z109" s="16">
        <v>5.07</v>
      </c>
      <c r="AA109" s="16">
        <v>5.69</v>
      </c>
      <c r="AB109" s="16">
        <v>5.86</v>
      </c>
      <c r="AC109" s="65">
        <v>0.75</v>
      </c>
      <c r="AD109" s="66">
        <f>VLOOKUP($B109,Tabela14[[Cliente]:[Potência]],5,0)</f>
        <v>4.8600000000000003</v>
      </c>
    </row>
    <row r="110" spans="1:30" x14ac:dyDescent="0.25">
      <c r="A110" s="14">
        <v>108</v>
      </c>
      <c r="B110" s="119" t="s">
        <v>692</v>
      </c>
      <c r="C110" s="15">
        <f t="shared" ref="C110:C111" si="210">ROUNDDOWN($AD110*$AC110*(Q110*Q$2),0)</f>
        <v>554</v>
      </c>
      <c r="D110" s="15">
        <f t="shared" ref="D110:D111" si="211">ROUNDDOWN($AD110*$AC110*(R110*R$2),0)</f>
        <v>498</v>
      </c>
      <c r="E110" s="15">
        <f t="shared" ref="E110:E111" si="212">ROUNDDOWN($AD110*$AC110*(S110*S$2),0)</f>
        <v>525</v>
      </c>
      <c r="F110" s="15">
        <f t="shared" ref="F110:F111" si="213">ROUNDDOWN($AD110*$AC110*(T110*T$2),0)</f>
        <v>444</v>
      </c>
      <c r="G110" s="15">
        <f t="shared" ref="G110:G111" si="214">ROUNDDOWN($AD110*$AC110*(U110*U$2),0)</f>
        <v>390</v>
      </c>
      <c r="H110" s="15">
        <f t="shared" ref="H110:H111" si="215">ROUNDDOWN($AD110*$AC110*(V110*V$2),0)</f>
        <v>323</v>
      </c>
      <c r="I110" s="15">
        <f t="shared" ref="I110:I111" si="216">ROUNDDOWN($AD110*$AC110*(W110*W$2),0)</f>
        <v>367</v>
      </c>
      <c r="J110" s="15">
        <f t="shared" ref="J110:J111" si="217">ROUNDDOWN($AD110*$AC110*(X110*X$2),0)</f>
        <v>425</v>
      </c>
      <c r="K110" s="15">
        <f t="shared" ref="K110:K111" si="218">ROUNDDOWN($AD110*$AC110*(Y110*Y$2),0)</f>
        <v>405</v>
      </c>
      <c r="L110" s="15">
        <f t="shared" ref="L110:L111" si="219">ROUNDDOWN($AD110*$AC110*(Z110*Z$2),0)</f>
        <v>488</v>
      </c>
      <c r="M110" s="15">
        <f t="shared" ref="M110:M111" si="220">ROUNDDOWN($AD110*$AC110*(AA110*AA$2),0)</f>
        <v>530</v>
      </c>
      <c r="N110" s="15">
        <f t="shared" ref="N110:N111" si="221">ROUNDDOWN($AD110*$AC110*(AB110*AB$2),0)</f>
        <v>564</v>
      </c>
      <c r="O110" s="15">
        <f t="shared" ref="O110:O111" si="222">AVERAGE(C110:N110)</f>
        <v>459.41666666666669</v>
      </c>
      <c r="Q110" s="16">
        <v>5.76</v>
      </c>
      <c r="R110" s="16">
        <v>5.73</v>
      </c>
      <c r="S110" s="16">
        <v>5.46</v>
      </c>
      <c r="T110" s="16">
        <v>4.7699999999999996</v>
      </c>
      <c r="U110" s="16">
        <v>4.0599999999999996</v>
      </c>
      <c r="V110" s="16">
        <v>3.47</v>
      </c>
      <c r="W110" s="16">
        <v>3.82</v>
      </c>
      <c r="X110" s="16">
        <v>4.42</v>
      </c>
      <c r="Y110" s="16">
        <v>4.3499999999999996</v>
      </c>
      <c r="Z110" s="16">
        <v>5.07</v>
      </c>
      <c r="AA110" s="16">
        <v>5.69</v>
      </c>
      <c r="AB110" s="16">
        <v>5.86</v>
      </c>
      <c r="AC110" s="65">
        <v>0.75</v>
      </c>
      <c r="AD110" s="66">
        <f>VLOOKUP($B110,Tabela14[[Cliente]:[Potência]],5,0)</f>
        <v>4.1399999999999997</v>
      </c>
    </row>
    <row r="111" spans="1:30" x14ac:dyDescent="0.25">
      <c r="A111" s="14">
        <v>109</v>
      </c>
      <c r="B111" s="119" t="s">
        <v>693</v>
      </c>
      <c r="C111" s="15">
        <f t="shared" si="210"/>
        <v>650</v>
      </c>
      <c r="D111" s="15">
        <f t="shared" si="211"/>
        <v>584</v>
      </c>
      <c r="E111" s="15">
        <f t="shared" si="212"/>
        <v>616</v>
      </c>
      <c r="F111" s="15">
        <f t="shared" si="213"/>
        <v>521</v>
      </c>
      <c r="G111" s="15">
        <f t="shared" si="214"/>
        <v>458</v>
      </c>
      <c r="H111" s="15">
        <f t="shared" si="215"/>
        <v>379</v>
      </c>
      <c r="I111" s="15">
        <f t="shared" si="216"/>
        <v>431</v>
      </c>
      <c r="J111" s="15">
        <f t="shared" si="217"/>
        <v>499</v>
      </c>
      <c r="K111" s="15">
        <f t="shared" si="218"/>
        <v>475</v>
      </c>
      <c r="L111" s="15">
        <f t="shared" si="219"/>
        <v>572</v>
      </c>
      <c r="M111" s="15">
        <f t="shared" si="220"/>
        <v>622</v>
      </c>
      <c r="N111" s="15">
        <f t="shared" si="221"/>
        <v>662</v>
      </c>
      <c r="O111" s="15">
        <f t="shared" si="222"/>
        <v>539.08333333333337</v>
      </c>
      <c r="Q111" s="16">
        <v>5.76</v>
      </c>
      <c r="R111" s="16">
        <v>5.73</v>
      </c>
      <c r="S111" s="16">
        <v>5.46</v>
      </c>
      <c r="T111" s="16">
        <v>4.7699999999999996</v>
      </c>
      <c r="U111" s="16">
        <v>4.0599999999999996</v>
      </c>
      <c r="V111" s="16">
        <v>3.47</v>
      </c>
      <c r="W111" s="16">
        <v>3.82</v>
      </c>
      <c r="X111" s="16">
        <v>4.42</v>
      </c>
      <c r="Y111" s="16">
        <v>4.3499999999999996</v>
      </c>
      <c r="Z111" s="16">
        <v>5.07</v>
      </c>
      <c r="AA111" s="16">
        <v>5.69</v>
      </c>
      <c r="AB111" s="16">
        <v>5.86</v>
      </c>
      <c r="AC111" s="65">
        <v>0.75</v>
      </c>
      <c r="AD111" s="66">
        <f>VLOOKUP($B111,Tabela14[[Cliente]:[Potência]],5,0)</f>
        <v>4.8600000000000003</v>
      </c>
    </row>
    <row r="112" spans="1:30" x14ac:dyDescent="0.25">
      <c r="A112" s="14">
        <v>110</v>
      </c>
      <c r="B112" s="119" t="s">
        <v>695</v>
      </c>
      <c r="C112" s="15">
        <f t="shared" ref="C112:C113" si="223">ROUNDDOWN($AD112*$AC112*(Q112*Q$2),0)</f>
        <v>433</v>
      </c>
      <c r="D112" s="15">
        <f t="shared" ref="D112:D113" si="224">ROUNDDOWN($AD112*$AC112*(R112*R$2),0)</f>
        <v>389</v>
      </c>
      <c r="E112" s="15">
        <f t="shared" ref="E112:E113" si="225">ROUNDDOWN($AD112*$AC112*(S112*S$2),0)</f>
        <v>411</v>
      </c>
      <c r="F112" s="15">
        <f t="shared" ref="F112:F113" si="226">ROUNDDOWN($AD112*$AC112*(T112*T$2),0)</f>
        <v>347</v>
      </c>
      <c r="G112" s="15">
        <f t="shared" ref="G112:G113" si="227">ROUNDDOWN($AD112*$AC112*(U112*U$2),0)</f>
        <v>305</v>
      </c>
      <c r="H112" s="15">
        <f t="shared" ref="H112:H113" si="228">ROUNDDOWN($AD112*$AC112*(V112*V$2),0)</f>
        <v>252</v>
      </c>
      <c r="I112" s="15">
        <f t="shared" ref="I112:I113" si="229">ROUNDDOWN($AD112*$AC112*(W112*W$2),0)</f>
        <v>287</v>
      </c>
      <c r="J112" s="15">
        <f t="shared" ref="J112:J113" si="230">ROUNDDOWN($AD112*$AC112*(X112*X$2),0)</f>
        <v>332</v>
      </c>
      <c r="K112" s="15">
        <f t="shared" ref="K112:K113" si="231">ROUNDDOWN($AD112*$AC112*(Y112*Y$2),0)</f>
        <v>317</v>
      </c>
      <c r="L112" s="15">
        <f t="shared" ref="L112:L113" si="232">ROUNDDOWN($AD112*$AC112*(Z112*Z$2),0)</f>
        <v>381</v>
      </c>
      <c r="M112" s="15">
        <f t="shared" ref="M112:M113" si="233">ROUNDDOWN($AD112*$AC112*(AA112*AA$2),0)</f>
        <v>414</v>
      </c>
      <c r="N112" s="15">
        <f t="shared" ref="N112:N113" si="234">ROUNDDOWN($AD112*$AC112*(AB112*AB$2),0)</f>
        <v>441</v>
      </c>
      <c r="O112" s="15">
        <f t="shared" ref="O112:O113" si="235">AVERAGE(C112:N112)</f>
        <v>359.08333333333331</v>
      </c>
      <c r="Q112" s="16">
        <v>5.76</v>
      </c>
      <c r="R112" s="16">
        <v>5.73</v>
      </c>
      <c r="S112" s="16">
        <v>5.46</v>
      </c>
      <c r="T112" s="16">
        <v>4.7699999999999996</v>
      </c>
      <c r="U112" s="16">
        <v>4.0599999999999996</v>
      </c>
      <c r="V112" s="16">
        <v>3.47</v>
      </c>
      <c r="W112" s="16">
        <v>3.82</v>
      </c>
      <c r="X112" s="16">
        <v>4.42</v>
      </c>
      <c r="Y112" s="16">
        <v>4.3499999999999996</v>
      </c>
      <c r="Z112" s="16">
        <v>5.07</v>
      </c>
      <c r="AA112" s="16">
        <v>5.69</v>
      </c>
      <c r="AB112" s="16">
        <v>5.86</v>
      </c>
      <c r="AC112" s="65">
        <v>0.75</v>
      </c>
      <c r="AD112" s="66">
        <f>VLOOKUP($B112,Tabela14[[Cliente]:[Potência]],5,0)</f>
        <v>3.24</v>
      </c>
    </row>
    <row r="113" spans="1:30" x14ac:dyDescent="0.25">
      <c r="A113" s="14">
        <v>111</v>
      </c>
      <c r="B113" s="119" t="s">
        <v>696</v>
      </c>
      <c r="C113" s="15">
        <f t="shared" si="223"/>
        <v>2711</v>
      </c>
      <c r="D113" s="15">
        <f t="shared" si="224"/>
        <v>2436</v>
      </c>
      <c r="E113" s="15">
        <f t="shared" si="225"/>
        <v>2570</v>
      </c>
      <c r="F113" s="15">
        <f t="shared" si="226"/>
        <v>2173</v>
      </c>
      <c r="G113" s="15">
        <f t="shared" si="227"/>
        <v>1911</v>
      </c>
      <c r="H113" s="15">
        <f t="shared" si="228"/>
        <v>1581</v>
      </c>
      <c r="I113" s="15">
        <f t="shared" si="229"/>
        <v>1798</v>
      </c>
      <c r="J113" s="15">
        <f t="shared" si="230"/>
        <v>2080</v>
      </c>
      <c r="K113" s="15">
        <f t="shared" si="231"/>
        <v>1981</v>
      </c>
      <c r="L113" s="15">
        <f t="shared" si="232"/>
        <v>2387</v>
      </c>
      <c r="M113" s="15">
        <f t="shared" si="233"/>
        <v>2592</v>
      </c>
      <c r="N113" s="15">
        <f t="shared" si="234"/>
        <v>2758</v>
      </c>
      <c r="O113" s="15">
        <f t="shared" si="235"/>
        <v>2248.1666666666665</v>
      </c>
      <c r="Q113" s="16">
        <v>5.76</v>
      </c>
      <c r="R113" s="16">
        <v>5.73</v>
      </c>
      <c r="S113" s="16">
        <v>5.46</v>
      </c>
      <c r="T113" s="16">
        <v>4.7699999999999996</v>
      </c>
      <c r="U113" s="16">
        <v>4.0599999999999996</v>
      </c>
      <c r="V113" s="16">
        <v>3.47</v>
      </c>
      <c r="W113" s="16">
        <v>3.82</v>
      </c>
      <c r="X113" s="16">
        <v>4.42</v>
      </c>
      <c r="Y113" s="16">
        <v>4.3499999999999996</v>
      </c>
      <c r="Z113" s="16">
        <v>5.07</v>
      </c>
      <c r="AA113" s="16">
        <v>5.69</v>
      </c>
      <c r="AB113" s="16">
        <v>5.86</v>
      </c>
      <c r="AC113" s="65">
        <v>0.75</v>
      </c>
      <c r="AD113" s="66">
        <f>VLOOKUP($B113,Tabela14[[Cliente]:[Potência]],5,0)</f>
        <v>20.25</v>
      </c>
    </row>
    <row r="114" spans="1:30" x14ac:dyDescent="0.25">
      <c r="A114" s="14">
        <v>112</v>
      </c>
      <c r="B114" s="119" t="s">
        <v>700</v>
      </c>
      <c r="C114" s="15">
        <f t="shared" ref="C114:C116" si="236">ROUNDDOWN($AD114*$AC114*(Q114*Q$2),0)</f>
        <v>867</v>
      </c>
      <c r="D114" s="15">
        <f t="shared" ref="D114:D116" si="237">ROUNDDOWN($AD114*$AC114*(R114*R$2),0)</f>
        <v>779</v>
      </c>
      <c r="E114" s="15">
        <f t="shared" ref="E114:E116" si="238">ROUNDDOWN($AD114*$AC114*(S114*S$2),0)</f>
        <v>822</v>
      </c>
      <c r="F114" s="15">
        <f t="shared" ref="F114:F116" si="239">ROUNDDOWN($AD114*$AC114*(T114*T$2),0)</f>
        <v>695</v>
      </c>
      <c r="G114" s="15">
        <f t="shared" ref="G114:G116" si="240">ROUNDDOWN($AD114*$AC114*(U114*U$2),0)</f>
        <v>611</v>
      </c>
      <c r="H114" s="15">
        <f t="shared" ref="H114:H116" si="241">ROUNDDOWN($AD114*$AC114*(V114*V$2),0)</f>
        <v>505</v>
      </c>
      <c r="I114" s="15">
        <f t="shared" ref="I114:I116" si="242">ROUNDDOWN($AD114*$AC114*(W114*W$2),0)</f>
        <v>575</v>
      </c>
      <c r="J114" s="15">
        <f t="shared" ref="J114:J116" si="243">ROUNDDOWN($AD114*$AC114*(X114*X$2),0)</f>
        <v>665</v>
      </c>
      <c r="K114" s="15">
        <f t="shared" ref="K114:K116" si="244">ROUNDDOWN($AD114*$AC114*(Y114*Y$2),0)</f>
        <v>634</v>
      </c>
      <c r="L114" s="15">
        <f t="shared" ref="L114:L116" si="245">ROUNDDOWN($AD114*$AC114*(Z114*Z$2),0)</f>
        <v>763</v>
      </c>
      <c r="M114" s="15">
        <f t="shared" ref="M114:M116" si="246">ROUNDDOWN($AD114*$AC114*(AA114*AA$2),0)</f>
        <v>829</v>
      </c>
      <c r="N114" s="15">
        <f t="shared" ref="N114:N116" si="247">ROUNDDOWN($AD114*$AC114*(AB114*AB$2),0)</f>
        <v>882</v>
      </c>
      <c r="O114" s="15">
        <f t="shared" ref="O114:O116" si="248">AVERAGE(C114:N114)</f>
        <v>718.91666666666663</v>
      </c>
      <c r="Q114" s="16">
        <v>5.76</v>
      </c>
      <c r="R114" s="16">
        <v>5.73</v>
      </c>
      <c r="S114" s="16">
        <v>5.46</v>
      </c>
      <c r="T114" s="16">
        <v>4.7699999999999996</v>
      </c>
      <c r="U114" s="16">
        <v>4.0599999999999996</v>
      </c>
      <c r="V114" s="16">
        <v>3.47</v>
      </c>
      <c r="W114" s="16">
        <v>3.82</v>
      </c>
      <c r="X114" s="16">
        <v>4.42</v>
      </c>
      <c r="Y114" s="16">
        <v>4.3499999999999996</v>
      </c>
      <c r="Z114" s="16">
        <v>5.07</v>
      </c>
      <c r="AA114" s="16">
        <v>5.69</v>
      </c>
      <c r="AB114" s="16">
        <v>5.86</v>
      </c>
      <c r="AC114" s="65">
        <v>0.75</v>
      </c>
      <c r="AD114" s="66">
        <f>VLOOKUP($B114,Tabela14[[Cliente]:[Potência]],5,0)</f>
        <v>6.48</v>
      </c>
    </row>
    <row r="115" spans="1:30" x14ac:dyDescent="0.25">
      <c r="A115" s="14">
        <v>113</v>
      </c>
      <c r="B115" s="119" t="s">
        <v>701</v>
      </c>
      <c r="C115" s="15">
        <f t="shared" si="236"/>
        <v>739</v>
      </c>
      <c r="D115" s="15">
        <f t="shared" si="237"/>
        <v>664</v>
      </c>
      <c r="E115" s="15">
        <f t="shared" si="238"/>
        <v>700</v>
      </c>
      <c r="F115" s="15">
        <f t="shared" si="239"/>
        <v>592</v>
      </c>
      <c r="G115" s="15">
        <f t="shared" si="240"/>
        <v>521</v>
      </c>
      <c r="H115" s="15">
        <f t="shared" si="241"/>
        <v>430</v>
      </c>
      <c r="I115" s="15">
        <f t="shared" si="242"/>
        <v>490</v>
      </c>
      <c r="J115" s="15">
        <f t="shared" si="243"/>
        <v>567</v>
      </c>
      <c r="K115" s="15">
        <f t="shared" si="244"/>
        <v>540</v>
      </c>
      <c r="L115" s="15">
        <f t="shared" si="245"/>
        <v>650</v>
      </c>
      <c r="M115" s="15">
        <f t="shared" si="246"/>
        <v>706</v>
      </c>
      <c r="N115" s="15">
        <f t="shared" si="247"/>
        <v>752</v>
      </c>
      <c r="O115" s="15">
        <f t="shared" si="248"/>
        <v>612.58333333333337</v>
      </c>
      <c r="Q115" s="16">
        <v>5.76</v>
      </c>
      <c r="R115" s="16">
        <v>5.73</v>
      </c>
      <c r="S115" s="16">
        <v>5.46</v>
      </c>
      <c r="T115" s="16">
        <v>4.7699999999999996</v>
      </c>
      <c r="U115" s="16">
        <v>4.0599999999999996</v>
      </c>
      <c r="V115" s="16">
        <v>3.47</v>
      </c>
      <c r="W115" s="16">
        <v>3.82</v>
      </c>
      <c r="X115" s="16">
        <v>4.42</v>
      </c>
      <c r="Y115" s="16">
        <v>4.3499999999999996</v>
      </c>
      <c r="Z115" s="16">
        <v>5.07</v>
      </c>
      <c r="AA115" s="16">
        <v>5.69</v>
      </c>
      <c r="AB115" s="16">
        <v>5.86</v>
      </c>
      <c r="AC115" s="65">
        <v>0.75</v>
      </c>
      <c r="AD115" s="66">
        <f>VLOOKUP($B115,Tabela14[[Cliente]:[Potência]],5,0)</f>
        <v>5.52</v>
      </c>
    </row>
    <row r="116" spans="1:30" x14ac:dyDescent="0.25">
      <c r="A116" s="14">
        <v>114</v>
      </c>
      <c r="B116" s="119" t="s">
        <v>702</v>
      </c>
      <c r="C116" s="15">
        <f t="shared" si="236"/>
        <v>1518</v>
      </c>
      <c r="D116" s="15">
        <f t="shared" si="237"/>
        <v>1364</v>
      </c>
      <c r="E116" s="15">
        <f t="shared" si="238"/>
        <v>1439</v>
      </c>
      <c r="F116" s="15">
        <f t="shared" si="239"/>
        <v>1217</v>
      </c>
      <c r="G116" s="15">
        <f t="shared" si="240"/>
        <v>1070</v>
      </c>
      <c r="H116" s="15">
        <f t="shared" si="241"/>
        <v>885</v>
      </c>
      <c r="I116" s="15">
        <f t="shared" si="242"/>
        <v>1007</v>
      </c>
      <c r="J116" s="15">
        <f t="shared" si="243"/>
        <v>1165</v>
      </c>
      <c r="K116" s="15">
        <f t="shared" si="244"/>
        <v>1109</v>
      </c>
      <c r="L116" s="15">
        <f t="shared" si="245"/>
        <v>1336</v>
      </c>
      <c r="M116" s="15">
        <f t="shared" si="246"/>
        <v>1451</v>
      </c>
      <c r="N116" s="15">
        <f t="shared" si="247"/>
        <v>1545</v>
      </c>
      <c r="O116" s="15">
        <f t="shared" si="248"/>
        <v>1258.8333333333333</v>
      </c>
      <c r="Q116" s="16">
        <v>5.76</v>
      </c>
      <c r="R116" s="16">
        <v>5.73</v>
      </c>
      <c r="S116" s="16">
        <v>5.46</v>
      </c>
      <c r="T116" s="16">
        <v>4.7699999999999996</v>
      </c>
      <c r="U116" s="16">
        <v>4.0599999999999996</v>
      </c>
      <c r="V116" s="16">
        <v>3.47</v>
      </c>
      <c r="W116" s="16">
        <v>3.82</v>
      </c>
      <c r="X116" s="16">
        <v>4.42</v>
      </c>
      <c r="Y116" s="16">
        <v>4.3499999999999996</v>
      </c>
      <c r="Z116" s="16">
        <v>5.07</v>
      </c>
      <c r="AA116" s="16">
        <v>5.69</v>
      </c>
      <c r="AB116" s="16">
        <v>5.86</v>
      </c>
      <c r="AC116" s="65">
        <v>0.75</v>
      </c>
      <c r="AD116" s="66">
        <f>VLOOKUP($B116,Tabela14[[Cliente]:[Potência]],5,0)</f>
        <v>11.34</v>
      </c>
    </row>
    <row r="117" spans="1:30" x14ac:dyDescent="0.25">
      <c r="A117" s="14">
        <v>115</v>
      </c>
      <c r="B117" s="119" t="s">
        <v>705</v>
      </c>
      <c r="C117" s="15">
        <f t="shared" ref="C117:C120" si="249">ROUNDDOWN($AD117*$AC117*(Q117*Q$2),0)</f>
        <v>1940</v>
      </c>
      <c r="D117" s="15">
        <f t="shared" ref="D117:D120" si="250">ROUNDDOWN($AD117*$AC117*(R117*R$2),0)</f>
        <v>1743</v>
      </c>
      <c r="E117" s="15">
        <f t="shared" ref="E117:E120" si="251">ROUNDDOWN($AD117*$AC117*(S117*S$2),0)</f>
        <v>1839</v>
      </c>
      <c r="F117" s="15">
        <f t="shared" ref="F117:F120" si="252">ROUNDDOWN($AD117*$AC117*(T117*T$2),0)</f>
        <v>1555</v>
      </c>
      <c r="G117" s="15">
        <f t="shared" ref="G117:G120" si="253">ROUNDDOWN($AD117*$AC117*(U117*U$2),0)</f>
        <v>1367</v>
      </c>
      <c r="H117" s="15">
        <f t="shared" ref="H117:H120" si="254">ROUNDDOWN($AD117*$AC117*(V117*V$2),0)</f>
        <v>1131</v>
      </c>
      <c r="I117" s="15">
        <f t="shared" ref="I117:I120" si="255">ROUNDDOWN($AD117*$AC117*(W117*W$2),0)</f>
        <v>1286</v>
      </c>
      <c r="J117" s="15">
        <f t="shared" ref="J117:J120" si="256">ROUNDDOWN($AD117*$AC117*(X117*X$2),0)</f>
        <v>1489</v>
      </c>
      <c r="K117" s="15">
        <f t="shared" ref="K117:K120" si="257">ROUNDDOWN($AD117*$AC117*(Y117*Y$2),0)</f>
        <v>1418</v>
      </c>
      <c r="L117" s="15">
        <f t="shared" ref="L117:L120" si="258">ROUNDDOWN($AD117*$AC117*(Z117*Z$2),0)</f>
        <v>1708</v>
      </c>
      <c r="M117" s="15">
        <f t="shared" ref="M117:M120" si="259">ROUNDDOWN($AD117*$AC117*(AA117*AA$2),0)</f>
        <v>1855</v>
      </c>
      <c r="N117" s="15">
        <f t="shared" ref="N117:N120" si="260">ROUNDDOWN($AD117*$AC117*(AB117*AB$2),0)</f>
        <v>1974</v>
      </c>
      <c r="O117" s="15">
        <f t="shared" ref="O117:O120" si="261">AVERAGE(C117:N117)</f>
        <v>1608.75</v>
      </c>
      <c r="Q117" s="16">
        <v>5.76</v>
      </c>
      <c r="R117" s="16">
        <v>5.73</v>
      </c>
      <c r="S117" s="16">
        <v>5.46</v>
      </c>
      <c r="T117" s="16">
        <v>4.7699999999999996</v>
      </c>
      <c r="U117" s="16">
        <v>4.0599999999999996</v>
      </c>
      <c r="V117" s="16">
        <v>3.47</v>
      </c>
      <c r="W117" s="16">
        <v>3.82</v>
      </c>
      <c r="X117" s="16">
        <v>4.42</v>
      </c>
      <c r="Y117" s="16">
        <v>4.3499999999999996</v>
      </c>
      <c r="Z117" s="16">
        <v>5.07</v>
      </c>
      <c r="AA117" s="16">
        <v>5.69</v>
      </c>
      <c r="AB117" s="16">
        <v>5.86</v>
      </c>
      <c r="AC117" s="65">
        <v>0.75</v>
      </c>
      <c r="AD117" s="66">
        <f>VLOOKUP($B117,Tabela14[[Cliente]:[Potência]],5,0)</f>
        <v>14.49</v>
      </c>
    </row>
    <row r="118" spans="1:30" x14ac:dyDescent="0.25">
      <c r="A118" s="14">
        <v>116</v>
      </c>
      <c r="B118" s="119" t="s">
        <v>706</v>
      </c>
      <c r="C118" s="15">
        <f t="shared" si="249"/>
        <v>2603</v>
      </c>
      <c r="D118" s="15">
        <f t="shared" si="250"/>
        <v>2339</v>
      </c>
      <c r="E118" s="15">
        <f t="shared" si="251"/>
        <v>2467</v>
      </c>
      <c r="F118" s="15">
        <f t="shared" si="252"/>
        <v>2086</v>
      </c>
      <c r="G118" s="15">
        <f t="shared" si="253"/>
        <v>1835</v>
      </c>
      <c r="H118" s="15">
        <f t="shared" si="254"/>
        <v>1517</v>
      </c>
      <c r="I118" s="15">
        <f t="shared" si="255"/>
        <v>1726</v>
      </c>
      <c r="J118" s="15">
        <f t="shared" si="256"/>
        <v>1997</v>
      </c>
      <c r="K118" s="15">
        <f t="shared" si="257"/>
        <v>1902</v>
      </c>
      <c r="L118" s="15">
        <f t="shared" si="258"/>
        <v>2291</v>
      </c>
      <c r="M118" s="15">
        <f t="shared" si="259"/>
        <v>2488</v>
      </c>
      <c r="N118" s="15">
        <f t="shared" si="260"/>
        <v>2648</v>
      </c>
      <c r="O118" s="15">
        <f t="shared" si="261"/>
        <v>2158.25</v>
      </c>
      <c r="Q118" s="16">
        <v>5.76</v>
      </c>
      <c r="R118" s="16">
        <v>5.73</v>
      </c>
      <c r="S118" s="16">
        <v>5.46</v>
      </c>
      <c r="T118" s="16">
        <v>4.7699999999999996</v>
      </c>
      <c r="U118" s="16">
        <v>4.0599999999999996</v>
      </c>
      <c r="V118" s="16">
        <v>3.47</v>
      </c>
      <c r="W118" s="16">
        <v>3.82</v>
      </c>
      <c r="X118" s="16">
        <v>4.42</v>
      </c>
      <c r="Y118" s="16">
        <v>4.3499999999999996</v>
      </c>
      <c r="Z118" s="16">
        <v>5.07</v>
      </c>
      <c r="AA118" s="16">
        <v>5.69</v>
      </c>
      <c r="AB118" s="16">
        <v>5.86</v>
      </c>
      <c r="AC118" s="65">
        <v>0.75</v>
      </c>
      <c r="AD118" s="66">
        <f>VLOOKUP($B118,Tabela14[[Cliente]:[Potência]],5,0)</f>
        <v>19.440000000000001</v>
      </c>
    </row>
    <row r="119" spans="1:30" x14ac:dyDescent="0.25">
      <c r="A119" s="14">
        <v>117</v>
      </c>
      <c r="B119" s="119" t="s">
        <v>703</v>
      </c>
      <c r="C119" s="15">
        <f t="shared" si="249"/>
        <v>1301</v>
      </c>
      <c r="D119" s="15">
        <f t="shared" si="250"/>
        <v>1169</v>
      </c>
      <c r="E119" s="15">
        <f t="shared" si="251"/>
        <v>1233</v>
      </c>
      <c r="F119" s="15">
        <f t="shared" si="252"/>
        <v>1043</v>
      </c>
      <c r="G119" s="15">
        <f t="shared" si="253"/>
        <v>917</v>
      </c>
      <c r="H119" s="15">
        <f t="shared" si="254"/>
        <v>758</v>
      </c>
      <c r="I119" s="15">
        <f t="shared" si="255"/>
        <v>863</v>
      </c>
      <c r="J119" s="15">
        <f t="shared" si="256"/>
        <v>998</v>
      </c>
      <c r="K119" s="15">
        <f t="shared" si="257"/>
        <v>951</v>
      </c>
      <c r="L119" s="15">
        <f t="shared" si="258"/>
        <v>1145</v>
      </c>
      <c r="M119" s="15">
        <f t="shared" si="259"/>
        <v>1244</v>
      </c>
      <c r="N119" s="15">
        <f t="shared" si="260"/>
        <v>1324</v>
      </c>
      <c r="O119" s="15">
        <f t="shared" si="261"/>
        <v>1078.8333333333333</v>
      </c>
      <c r="Q119" s="16">
        <v>5.76</v>
      </c>
      <c r="R119" s="16">
        <v>5.73</v>
      </c>
      <c r="S119" s="16">
        <v>5.46</v>
      </c>
      <c r="T119" s="16">
        <v>4.7699999999999996</v>
      </c>
      <c r="U119" s="16">
        <v>4.0599999999999996</v>
      </c>
      <c r="V119" s="16">
        <v>3.47</v>
      </c>
      <c r="W119" s="16">
        <v>3.82</v>
      </c>
      <c r="X119" s="16">
        <v>4.42</v>
      </c>
      <c r="Y119" s="16">
        <v>4.3499999999999996</v>
      </c>
      <c r="Z119" s="16">
        <v>5.07</v>
      </c>
      <c r="AA119" s="16">
        <v>5.69</v>
      </c>
      <c r="AB119" s="16">
        <v>5.86</v>
      </c>
      <c r="AC119" s="65">
        <v>0.75</v>
      </c>
      <c r="AD119" s="66">
        <f>VLOOKUP($B119,Tabela14[[Cliente]:[Potência]],5,0)</f>
        <v>9.7200000000000006</v>
      </c>
    </row>
    <row r="120" spans="1:30" x14ac:dyDescent="0.25">
      <c r="A120" s="14">
        <v>118</v>
      </c>
      <c r="B120" s="119" t="s">
        <v>704</v>
      </c>
      <c r="C120" s="15">
        <f t="shared" si="249"/>
        <v>1410</v>
      </c>
      <c r="D120" s="15">
        <f t="shared" si="250"/>
        <v>1267</v>
      </c>
      <c r="E120" s="15">
        <f t="shared" si="251"/>
        <v>1336</v>
      </c>
      <c r="F120" s="15">
        <f t="shared" si="252"/>
        <v>1130</v>
      </c>
      <c r="G120" s="15">
        <f t="shared" si="253"/>
        <v>993</v>
      </c>
      <c r="H120" s="15">
        <f t="shared" si="254"/>
        <v>822</v>
      </c>
      <c r="I120" s="15">
        <f t="shared" si="255"/>
        <v>935</v>
      </c>
      <c r="J120" s="15">
        <f t="shared" si="256"/>
        <v>1082</v>
      </c>
      <c r="K120" s="15">
        <f t="shared" si="257"/>
        <v>1030</v>
      </c>
      <c r="L120" s="15">
        <f t="shared" si="258"/>
        <v>1241</v>
      </c>
      <c r="M120" s="15">
        <f t="shared" si="259"/>
        <v>1348</v>
      </c>
      <c r="N120" s="15">
        <f t="shared" si="260"/>
        <v>1434</v>
      </c>
      <c r="O120" s="15">
        <f t="shared" si="261"/>
        <v>1169</v>
      </c>
      <c r="Q120" s="16">
        <v>5.76</v>
      </c>
      <c r="R120" s="16">
        <v>5.73</v>
      </c>
      <c r="S120" s="16">
        <v>5.46</v>
      </c>
      <c r="T120" s="16">
        <v>4.7699999999999996</v>
      </c>
      <c r="U120" s="16">
        <v>4.0599999999999996</v>
      </c>
      <c r="V120" s="16">
        <v>3.47</v>
      </c>
      <c r="W120" s="16">
        <v>3.82</v>
      </c>
      <c r="X120" s="16">
        <v>4.42</v>
      </c>
      <c r="Y120" s="16">
        <v>4.3499999999999996</v>
      </c>
      <c r="Z120" s="16">
        <v>5.07</v>
      </c>
      <c r="AA120" s="16">
        <v>5.69</v>
      </c>
      <c r="AB120" s="16">
        <v>5.86</v>
      </c>
      <c r="AC120" s="65">
        <v>0.75</v>
      </c>
      <c r="AD120" s="66">
        <f>VLOOKUP($B120,Tabela14[[Cliente]:[Potência]],5,0)</f>
        <v>10.53</v>
      </c>
    </row>
    <row r="121" spans="1:30" x14ac:dyDescent="0.25">
      <c r="A121" s="14">
        <v>119</v>
      </c>
      <c r="B121" s="119" t="s">
        <v>709</v>
      </c>
      <c r="C121" s="15">
        <f t="shared" ref="C121:C123" si="262">ROUNDDOWN($AD121*$AC121*(Q121*Q$2),0)</f>
        <v>1301</v>
      </c>
      <c r="D121" s="15">
        <f t="shared" ref="D121:D123" si="263">ROUNDDOWN($AD121*$AC121*(R121*R$2),0)</f>
        <v>1169</v>
      </c>
      <c r="E121" s="15">
        <f t="shared" ref="E121:E123" si="264">ROUNDDOWN($AD121*$AC121*(S121*S$2),0)</f>
        <v>1233</v>
      </c>
      <c r="F121" s="15">
        <f t="shared" ref="F121:F123" si="265">ROUNDDOWN($AD121*$AC121*(T121*T$2),0)</f>
        <v>1043</v>
      </c>
      <c r="G121" s="15">
        <f t="shared" ref="G121:G123" si="266">ROUNDDOWN($AD121*$AC121*(U121*U$2),0)</f>
        <v>917</v>
      </c>
      <c r="H121" s="15">
        <f t="shared" ref="H121:H123" si="267">ROUNDDOWN($AD121*$AC121*(V121*V$2),0)</f>
        <v>758</v>
      </c>
      <c r="I121" s="15">
        <f t="shared" ref="I121:I123" si="268">ROUNDDOWN($AD121*$AC121*(W121*W$2),0)</f>
        <v>863</v>
      </c>
      <c r="J121" s="15">
        <f t="shared" ref="J121:J123" si="269">ROUNDDOWN($AD121*$AC121*(X121*X$2),0)</f>
        <v>998</v>
      </c>
      <c r="K121" s="15">
        <f t="shared" ref="K121:K123" si="270">ROUNDDOWN($AD121*$AC121*(Y121*Y$2),0)</f>
        <v>951</v>
      </c>
      <c r="L121" s="15">
        <f t="shared" ref="L121:L123" si="271">ROUNDDOWN($AD121*$AC121*(Z121*Z$2),0)</f>
        <v>1145</v>
      </c>
      <c r="M121" s="15">
        <f t="shared" ref="M121:M123" si="272">ROUNDDOWN($AD121*$AC121*(AA121*AA$2),0)</f>
        <v>1244</v>
      </c>
      <c r="N121" s="15">
        <f t="shared" ref="N121:N123" si="273">ROUNDDOWN($AD121*$AC121*(AB121*AB$2),0)</f>
        <v>1324</v>
      </c>
      <c r="O121" s="15">
        <f t="shared" ref="O121:O123" si="274">AVERAGE(C121:N121)</f>
        <v>1078.8333333333333</v>
      </c>
      <c r="Q121" s="16">
        <v>5.76</v>
      </c>
      <c r="R121" s="16">
        <v>5.73</v>
      </c>
      <c r="S121" s="16">
        <v>5.46</v>
      </c>
      <c r="T121" s="16">
        <v>4.7699999999999996</v>
      </c>
      <c r="U121" s="16">
        <v>4.0599999999999996</v>
      </c>
      <c r="V121" s="16">
        <v>3.47</v>
      </c>
      <c r="W121" s="16">
        <v>3.82</v>
      </c>
      <c r="X121" s="16">
        <v>4.42</v>
      </c>
      <c r="Y121" s="16">
        <v>4.3499999999999996</v>
      </c>
      <c r="Z121" s="16">
        <v>5.07</v>
      </c>
      <c r="AA121" s="16">
        <v>5.69</v>
      </c>
      <c r="AB121" s="16">
        <v>5.86</v>
      </c>
      <c r="AC121" s="65">
        <v>0.75</v>
      </c>
      <c r="AD121" s="66">
        <f>VLOOKUP($B121,Tabela14[[Cliente]:[Potência]],5,0)</f>
        <v>9.7200000000000006</v>
      </c>
    </row>
    <row r="122" spans="1:30" x14ac:dyDescent="0.25">
      <c r="A122" s="14">
        <v>120</v>
      </c>
      <c r="B122" s="119" t="s">
        <v>710</v>
      </c>
      <c r="C122" s="15">
        <f t="shared" si="262"/>
        <v>1301</v>
      </c>
      <c r="D122" s="15">
        <f t="shared" si="263"/>
        <v>1169</v>
      </c>
      <c r="E122" s="15">
        <f t="shared" si="264"/>
        <v>1233</v>
      </c>
      <c r="F122" s="15">
        <f t="shared" si="265"/>
        <v>1043</v>
      </c>
      <c r="G122" s="15">
        <f t="shared" si="266"/>
        <v>917</v>
      </c>
      <c r="H122" s="15">
        <f t="shared" si="267"/>
        <v>758</v>
      </c>
      <c r="I122" s="15">
        <f t="shared" si="268"/>
        <v>863</v>
      </c>
      <c r="J122" s="15">
        <f t="shared" si="269"/>
        <v>998</v>
      </c>
      <c r="K122" s="15">
        <f t="shared" si="270"/>
        <v>951</v>
      </c>
      <c r="L122" s="15">
        <f t="shared" si="271"/>
        <v>1145</v>
      </c>
      <c r="M122" s="15">
        <f t="shared" si="272"/>
        <v>1244</v>
      </c>
      <c r="N122" s="15">
        <f t="shared" si="273"/>
        <v>1324</v>
      </c>
      <c r="O122" s="15">
        <f t="shared" si="274"/>
        <v>1078.8333333333333</v>
      </c>
      <c r="Q122" s="16">
        <v>5.76</v>
      </c>
      <c r="R122" s="16">
        <v>5.73</v>
      </c>
      <c r="S122" s="16">
        <v>5.46</v>
      </c>
      <c r="T122" s="16">
        <v>4.7699999999999996</v>
      </c>
      <c r="U122" s="16">
        <v>4.0599999999999996</v>
      </c>
      <c r="V122" s="16">
        <v>3.47</v>
      </c>
      <c r="W122" s="16">
        <v>3.82</v>
      </c>
      <c r="X122" s="16">
        <v>4.42</v>
      </c>
      <c r="Y122" s="16">
        <v>4.3499999999999996</v>
      </c>
      <c r="Z122" s="16">
        <v>5.07</v>
      </c>
      <c r="AA122" s="16">
        <v>5.69</v>
      </c>
      <c r="AB122" s="16">
        <v>5.86</v>
      </c>
      <c r="AC122" s="65">
        <v>0.75</v>
      </c>
      <c r="AD122" s="66">
        <f>VLOOKUP($B122,Tabela14[[Cliente]:[Potência]],5,0)</f>
        <v>9.7200000000000006</v>
      </c>
    </row>
    <row r="123" spans="1:30" x14ac:dyDescent="0.25">
      <c r="A123" s="14">
        <v>121</v>
      </c>
      <c r="B123" s="119" t="s">
        <v>711</v>
      </c>
      <c r="C123" s="15">
        <f t="shared" si="262"/>
        <v>650</v>
      </c>
      <c r="D123" s="15">
        <f t="shared" si="263"/>
        <v>584</v>
      </c>
      <c r="E123" s="15">
        <f t="shared" si="264"/>
        <v>616</v>
      </c>
      <c r="F123" s="15">
        <f t="shared" si="265"/>
        <v>521</v>
      </c>
      <c r="G123" s="15">
        <f t="shared" si="266"/>
        <v>458</v>
      </c>
      <c r="H123" s="15">
        <f t="shared" si="267"/>
        <v>379</v>
      </c>
      <c r="I123" s="15">
        <f t="shared" si="268"/>
        <v>431</v>
      </c>
      <c r="J123" s="15">
        <f t="shared" si="269"/>
        <v>499</v>
      </c>
      <c r="K123" s="15">
        <f t="shared" si="270"/>
        <v>475</v>
      </c>
      <c r="L123" s="15">
        <f t="shared" si="271"/>
        <v>572</v>
      </c>
      <c r="M123" s="15">
        <f t="shared" si="272"/>
        <v>622</v>
      </c>
      <c r="N123" s="15">
        <f t="shared" si="273"/>
        <v>662</v>
      </c>
      <c r="O123" s="15">
        <f t="shared" si="274"/>
        <v>539.08333333333337</v>
      </c>
      <c r="Q123" s="16">
        <v>5.76</v>
      </c>
      <c r="R123" s="16">
        <v>5.73</v>
      </c>
      <c r="S123" s="16">
        <v>5.46</v>
      </c>
      <c r="T123" s="16">
        <v>4.7699999999999996</v>
      </c>
      <c r="U123" s="16">
        <v>4.0599999999999996</v>
      </c>
      <c r="V123" s="16">
        <v>3.47</v>
      </c>
      <c r="W123" s="16">
        <v>3.82</v>
      </c>
      <c r="X123" s="16">
        <v>4.42</v>
      </c>
      <c r="Y123" s="16">
        <v>4.3499999999999996</v>
      </c>
      <c r="Z123" s="16">
        <v>5.07</v>
      </c>
      <c r="AA123" s="16">
        <v>5.69</v>
      </c>
      <c r="AB123" s="16">
        <v>5.86</v>
      </c>
      <c r="AC123" s="65">
        <v>0.75</v>
      </c>
      <c r="AD123" s="66">
        <f>VLOOKUP($B123,Tabela14[[Cliente]:[Potência]],5,0)</f>
        <v>4.8600000000000003</v>
      </c>
    </row>
    <row r="124" spans="1:30" x14ac:dyDescent="0.25">
      <c r="A124" s="14">
        <v>122</v>
      </c>
      <c r="B124" s="119" t="s">
        <v>792</v>
      </c>
      <c r="C124" s="15">
        <f t="shared" ref="C124:C125" si="275">ROUNDDOWN($AD124*$AC124*(Q124*Q$2),0)</f>
        <v>650</v>
      </c>
      <c r="D124" s="15">
        <f t="shared" ref="D124:D125" si="276">ROUNDDOWN($AD124*$AC124*(R124*R$2),0)</f>
        <v>584</v>
      </c>
      <c r="E124" s="15">
        <f t="shared" ref="E124:E125" si="277">ROUNDDOWN($AD124*$AC124*(S124*S$2),0)</f>
        <v>616</v>
      </c>
      <c r="F124" s="15">
        <f t="shared" ref="F124:F125" si="278">ROUNDDOWN($AD124*$AC124*(T124*T$2),0)</f>
        <v>521</v>
      </c>
      <c r="G124" s="15">
        <f t="shared" ref="G124:G125" si="279">ROUNDDOWN($AD124*$AC124*(U124*U$2),0)</f>
        <v>458</v>
      </c>
      <c r="H124" s="15">
        <f t="shared" ref="H124:H125" si="280">ROUNDDOWN($AD124*$AC124*(V124*V$2),0)</f>
        <v>379</v>
      </c>
      <c r="I124" s="15">
        <f t="shared" ref="I124:I125" si="281">ROUNDDOWN($AD124*$AC124*(W124*W$2),0)</f>
        <v>431</v>
      </c>
      <c r="J124" s="15">
        <f t="shared" ref="J124:J125" si="282">ROUNDDOWN($AD124*$AC124*(X124*X$2),0)</f>
        <v>499</v>
      </c>
      <c r="K124" s="15">
        <f t="shared" ref="K124:K125" si="283">ROUNDDOWN($AD124*$AC124*(Y124*Y$2),0)</f>
        <v>475</v>
      </c>
      <c r="L124" s="15">
        <f t="shared" ref="L124:L125" si="284">ROUNDDOWN($AD124*$AC124*(Z124*Z$2),0)</f>
        <v>572</v>
      </c>
      <c r="M124" s="15">
        <f t="shared" ref="M124:M125" si="285">ROUNDDOWN($AD124*$AC124*(AA124*AA$2),0)</f>
        <v>622</v>
      </c>
      <c r="N124" s="15">
        <f t="shared" ref="N124:N125" si="286">ROUNDDOWN($AD124*$AC124*(AB124*AB$2),0)</f>
        <v>662</v>
      </c>
      <c r="O124" s="15">
        <f t="shared" ref="O124:O125" si="287">AVERAGE(C124:N124)</f>
        <v>539.08333333333337</v>
      </c>
      <c r="Q124" s="16">
        <v>5.76</v>
      </c>
      <c r="R124" s="16">
        <v>5.73</v>
      </c>
      <c r="S124" s="16">
        <v>5.46</v>
      </c>
      <c r="T124" s="16">
        <v>4.7699999999999996</v>
      </c>
      <c r="U124" s="16">
        <v>4.0599999999999996</v>
      </c>
      <c r="V124" s="16">
        <v>3.47</v>
      </c>
      <c r="W124" s="16">
        <v>3.82</v>
      </c>
      <c r="X124" s="16">
        <v>4.42</v>
      </c>
      <c r="Y124" s="16">
        <v>4.3499999999999996</v>
      </c>
      <c r="Z124" s="16">
        <v>5.07</v>
      </c>
      <c r="AA124" s="16">
        <v>5.69</v>
      </c>
      <c r="AB124" s="16">
        <v>5.86</v>
      </c>
      <c r="AC124" s="65">
        <v>0.75</v>
      </c>
      <c r="AD124" s="66">
        <f>VLOOKUP($B124,Tabela14[[Cliente]:[Potência]],5,0)</f>
        <v>4.8600000000000003</v>
      </c>
    </row>
    <row r="125" spans="1:30" x14ac:dyDescent="0.25">
      <c r="A125" s="14">
        <v>123</v>
      </c>
      <c r="B125" s="119" t="s">
        <v>793</v>
      </c>
      <c r="C125" s="15">
        <f t="shared" si="275"/>
        <v>867</v>
      </c>
      <c r="D125" s="15">
        <f t="shared" si="276"/>
        <v>779</v>
      </c>
      <c r="E125" s="15">
        <f t="shared" si="277"/>
        <v>822</v>
      </c>
      <c r="F125" s="15">
        <f t="shared" si="278"/>
        <v>695</v>
      </c>
      <c r="G125" s="15">
        <f t="shared" si="279"/>
        <v>611</v>
      </c>
      <c r="H125" s="15">
        <f t="shared" si="280"/>
        <v>505</v>
      </c>
      <c r="I125" s="15">
        <f t="shared" si="281"/>
        <v>575</v>
      </c>
      <c r="J125" s="15">
        <f t="shared" si="282"/>
        <v>665</v>
      </c>
      <c r="K125" s="15">
        <f t="shared" si="283"/>
        <v>634</v>
      </c>
      <c r="L125" s="15">
        <f t="shared" si="284"/>
        <v>763</v>
      </c>
      <c r="M125" s="15">
        <f t="shared" si="285"/>
        <v>829</v>
      </c>
      <c r="N125" s="15">
        <f t="shared" si="286"/>
        <v>882</v>
      </c>
      <c r="O125" s="15">
        <f t="shared" si="287"/>
        <v>718.91666666666663</v>
      </c>
      <c r="Q125" s="16">
        <v>5.76</v>
      </c>
      <c r="R125" s="16">
        <v>5.73</v>
      </c>
      <c r="S125" s="16">
        <v>5.46</v>
      </c>
      <c r="T125" s="16">
        <v>4.7699999999999996</v>
      </c>
      <c r="U125" s="16">
        <v>4.0599999999999996</v>
      </c>
      <c r="V125" s="16">
        <v>3.47</v>
      </c>
      <c r="W125" s="16">
        <v>3.82</v>
      </c>
      <c r="X125" s="16">
        <v>4.42</v>
      </c>
      <c r="Y125" s="16">
        <v>4.3499999999999996</v>
      </c>
      <c r="Z125" s="16">
        <v>5.07</v>
      </c>
      <c r="AA125" s="16">
        <v>5.69</v>
      </c>
      <c r="AB125" s="16">
        <v>5.86</v>
      </c>
      <c r="AC125" s="65">
        <v>0.75</v>
      </c>
      <c r="AD125" s="66">
        <f>VLOOKUP($B125,Tabela14[[Cliente]:[Potência]],5,0)</f>
        <v>6.48</v>
      </c>
    </row>
    <row r="126" spans="1:30" x14ac:dyDescent="0.25">
      <c r="A126" s="14">
        <v>124</v>
      </c>
      <c r="B126" s="119" t="s">
        <v>972</v>
      </c>
      <c r="C126" s="15">
        <f t="shared" ref="C126:C129" si="288">ROUNDDOWN($AD126*$AC126*(Q126*Q$2),0)</f>
        <v>542</v>
      </c>
      <c r="D126" s="15">
        <f t="shared" ref="D126:D129" si="289">ROUNDDOWN($AD126*$AC126*(R126*R$2),0)</f>
        <v>487</v>
      </c>
      <c r="E126" s="15">
        <f t="shared" ref="E126:E129" si="290">ROUNDDOWN($AD126*$AC126*(S126*S$2),0)</f>
        <v>514</v>
      </c>
      <c r="F126" s="15">
        <f t="shared" ref="F126:F129" si="291">ROUNDDOWN($AD126*$AC126*(T126*T$2),0)</f>
        <v>434</v>
      </c>
      <c r="G126" s="15">
        <f t="shared" ref="G126:G129" si="292">ROUNDDOWN($AD126*$AC126*(U126*U$2),0)</f>
        <v>382</v>
      </c>
      <c r="H126" s="15">
        <f t="shared" ref="H126:H129" si="293">ROUNDDOWN($AD126*$AC126*(V126*V$2),0)</f>
        <v>316</v>
      </c>
      <c r="I126" s="15">
        <f t="shared" ref="I126:I129" si="294">ROUNDDOWN($AD126*$AC126*(W126*W$2),0)</f>
        <v>359</v>
      </c>
      <c r="J126" s="15">
        <f t="shared" ref="J126:J129" si="295">ROUNDDOWN($AD126*$AC126*(X126*X$2),0)</f>
        <v>416</v>
      </c>
      <c r="K126" s="15">
        <f t="shared" ref="K126:K129" si="296">ROUNDDOWN($AD126*$AC126*(Y126*Y$2),0)</f>
        <v>396</v>
      </c>
      <c r="L126" s="15">
        <f t="shared" ref="L126:L129" si="297">ROUNDDOWN($AD126*$AC126*(Z126*Z$2),0)</f>
        <v>477</v>
      </c>
      <c r="M126" s="15">
        <f t="shared" ref="M126:M129" si="298">ROUNDDOWN($AD126*$AC126*(AA126*AA$2),0)</f>
        <v>518</v>
      </c>
      <c r="N126" s="15">
        <f t="shared" ref="N126:N129" si="299">ROUNDDOWN($AD126*$AC126*(AB126*AB$2),0)</f>
        <v>551</v>
      </c>
      <c r="O126" s="15">
        <f t="shared" ref="O126:O129" si="300">AVERAGE(C126:N126)</f>
        <v>449.33333333333331</v>
      </c>
      <c r="Q126" s="16">
        <v>5.76</v>
      </c>
      <c r="R126" s="16">
        <v>5.73</v>
      </c>
      <c r="S126" s="16">
        <v>5.46</v>
      </c>
      <c r="T126" s="16">
        <v>4.7699999999999996</v>
      </c>
      <c r="U126" s="16">
        <v>4.0599999999999996</v>
      </c>
      <c r="V126" s="16">
        <v>3.47</v>
      </c>
      <c r="W126" s="16">
        <v>3.82</v>
      </c>
      <c r="X126" s="16">
        <v>4.42</v>
      </c>
      <c r="Y126" s="16">
        <v>4.3499999999999996</v>
      </c>
      <c r="Z126" s="16">
        <v>5.07</v>
      </c>
      <c r="AA126" s="16">
        <v>5.69</v>
      </c>
      <c r="AB126" s="16">
        <v>5.86</v>
      </c>
      <c r="AC126" s="65">
        <v>0.75</v>
      </c>
      <c r="AD126" s="66">
        <f>VLOOKUP($B126,Tabela14[[Cliente]:[Potência]],5,0)</f>
        <v>4.05</v>
      </c>
    </row>
    <row r="127" spans="1:30" x14ac:dyDescent="0.25">
      <c r="A127" s="14">
        <v>125</v>
      </c>
      <c r="B127" s="119" t="s">
        <v>973</v>
      </c>
      <c r="C127" s="15">
        <f t="shared" si="288"/>
        <v>2571</v>
      </c>
      <c r="D127" s="15">
        <f t="shared" si="289"/>
        <v>2310</v>
      </c>
      <c r="E127" s="15">
        <f t="shared" si="290"/>
        <v>2437</v>
      </c>
      <c r="F127" s="15">
        <f t="shared" si="291"/>
        <v>2060</v>
      </c>
      <c r="G127" s="15">
        <f t="shared" si="292"/>
        <v>1812</v>
      </c>
      <c r="H127" s="15">
        <f t="shared" si="293"/>
        <v>1499</v>
      </c>
      <c r="I127" s="15">
        <f t="shared" si="294"/>
        <v>1705</v>
      </c>
      <c r="J127" s="15">
        <f t="shared" si="295"/>
        <v>1973</v>
      </c>
      <c r="K127" s="15">
        <f t="shared" si="296"/>
        <v>1879</v>
      </c>
      <c r="L127" s="15">
        <f t="shared" si="297"/>
        <v>2263</v>
      </c>
      <c r="M127" s="15">
        <f t="shared" si="298"/>
        <v>2458</v>
      </c>
      <c r="N127" s="15">
        <f t="shared" si="299"/>
        <v>2615</v>
      </c>
      <c r="O127" s="15">
        <f t="shared" si="300"/>
        <v>2131.8333333333335</v>
      </c>
      <c r="Q127" s="16">
        <v>5.76</v>
      </c>
      <c r="R127" s="16">
        <v>5.73</v>
      </c>
      <c r="S127" s="16">
        <v>5.46</v>
      </c>
      <c r="T127" s="16">
        <v>4.7699999999999996</v>
      </c>
      <c r="U127" s="16">
        <v>4.0599999999999996</v>
      </c>
      <c r="V127" s="16">
        <v>3.47</v>
      </c>
      <c r="W127" s="16">
        <v>3.82</v>
      </c>
      <c r="X127" s="16">
        <v>4.42</v>
      </c>
      <c r="Y127" s="16">
        <v>4.3499999999999996</v>
      </c>
      <c r="Z127" s="16">
        <v>5.07</v>
      </c>
      <c r="AA127" s="16">
        <v>5.69</v>
      </c>
      <c r="AB127" s="16">
        <v>5.86</v>
      </c>
      <c r="AC127" s="65">
        <v>0.75</v>
      </c>
      <c r="AD127" s="66">
        <f>VLOOKUP($B127,Tabela14[[Cliente]:[Potência]],5,0)</f>
        <v>19.2</v>
      </c>
    </row>
    <row r="128" spans="1:30" x14ac:dyDescent="0.25">
      <c r="A128" s="14">
        <v>126</v>
      </c>
      <c r="B128" s="119" t="s">
        <v>974</v>
      </c>
      <c r="C128" s="15">
        <f t="shared" si="288"/>
        <v>1607</v>
      </c>
      <c r="D128" s="15">
        <f t="shared" si="289"/>
        <v>1443</v>
      </c>
      <c r="E128" s="15">
        <f t="shared" si="290"/>
        <v>1523</v>
      </c>
      <c r="F128" s="15">
        <f t="shared" si="291"/>
        <v>1287</v>
      </c>
      <c r="G128" s="15">
        <f t="shared" si="292"/>
        <v>1132</v>
      </c>
      <c r="H128" s="15">
        <f t="shared" si="293"/>
        <v>936</v>
      </c>
      <c r="I128" s="15">
        <f t="shared" si="294"/>
        <v>1065</v>
      </c>
      <c r="J128" s="15">
        <f t="shared" si="295"/>
        <v>1233</v>
      </c>
      <c r="K128" s="15">
        <f t="shared" si="296"/>
        <v>1174</v>
      </c>
      <c r="L128" s="15">
        <f t="shared" si="297"/>
        <v>1414</v>
      </c>
      <c r="M128" s="15">
        <f t="shared" si="298"/>
        <v>1536</v>
      </c>
      <c r="N128" s="15">
        <f t="shared" si="299"/>
        <v>1634</v>
      </c>
      <c r="O128" s="15">
        <f t="shared" si="300"/>
        <v>1332</v>
      </c>
      <c r="Q128" s="16">
        <v>5.76</v>
      </c>
      <c r="R128" s="16">
        <v>5.73</v>
      </c>
      <c r="S128" s="16">
        <v>5.46</v>
      </c>
      <c r="T128" s="16">
        <v>4.7699999999999996</v>
      </c>
      <c r="U128" s="16">
        <v>4.0599999999999996</v>
      </c>
      <c r="V128" s="16">
        <v>3.47</v>
      </c>
      <c r="W128" s="16">
        <v>3.82</v>
      </c>
      <c r="X128" s="16">
        <v>4.42</v>
      </c>
      <c r="Y128" s="16">
        <v>4.3499999999999996</v>
      </c>
      <c r="Z128" s="16">
        <v>5.07</v>
      </c>
      <c r="AA128" s="16">
        <v>5.69</v>
      </c>
      <c r="AB128" s="16">
        <v>5.86</v>
      </c>
      <c r="AC128" s="65">
        <v>0.75</v>
      </c>
      <c r="AD128" s="66">
        <f>VLOOKUP($B128,Tabela14[[Cliente]:[Potência]],5,0)</f>
        <v>12</v>
      </c>
    </row>
    <row r="129" spans="1:30" x14ac:dyDescent="0.25">
      <c r="A129" s="14">
        <v>127</v>
      </c>
      <c r="B129" s="119" t="s">
        <v>975</v>
      </c>
      <c r="C129" s="15">
        <f t="shared" si="288"/>
        <v>1607</v>
      </c>
      <c r="D129" s="15">
        <f t="shared" si="289"/>
        <v>1443</v>
      </c>
      <c r="E129" s="15">
        <f t="shared" si="290"/>
        <v>1523</v>
      </c>
      <c r="F129" s="15">
        <f t="shared" si="291"/>
        <v>1287</v>
      </c>
      <c r="G129" s="15">
        <f t="shared" si="292"/>
        <v>1132</v>
      </c>
      <c r="H129" s="15">
        <f t="shared" si="293"/>
        <v>936</v>
      </c>
      <c r="I129" s="15">
        <f t="shared" si="294"/>
        <v>1065</v>
      </c>
      <c r="J129" s="15">
        <f t="shared" si="295"/>
        <v>1233</v>
      </c>
      <c r="K129" s="15">
        <f t="shared" si="296"/>
        <v>1174</v>
      </c>
      <c r="L129" s="15">
        <f t="shared" si="297"/>
        <v>1414</v>
      </c>
      <c r="M129" s="15">
        <f t="shared" si="298"/>
        <v>1536</v>
      </c>
      <c r="N129" s="15">
        <f t="shared" si="299"/>
        <v>1634</v>
      </c>
      <c r="O129" s="15">
        <f t="shared" si="300"/>
        <v>1332</v>
      </c>
      <c r="Q129" s="16">
        <v>5.76</v>
      </c>
      <c r="R129" s="16">
        <v>5.73</v>
      </c>
      <c r="S129" s="16">
        <v>5.46</v>
      </c>
      <c r="T129" s="16">
        <v>4.7699999999999996</v>
      </c>
      <c r="U129" s="16">
        <v>4.0599999999999996</v>
      </c>
      <c r="V129" s="16">
        <v>3.47</v>
      </c>
      <c r="W129" s="16">
        <v>3.82</v>
      </c>
      <c r="X129" s="16">
        <v>4.42</v>
      </c>
      <c r="Y129" s="16">
        <v>4.3499999999999996</v>
      </c>
      <c r="Z129" s="16">
        <v>5.07</v>
      </c>
      <c r="AA129" s="16">
        <v>5.69</v>
      </c>
      <c r="AB129" s="16">
        <v>5.86</v>
      </c>
      <c r="AC129" s="65">
        <v>0.75</v>
      </c>
      <c r="AD129" s="66">
        <f>VLOOKUP($B129,Tabela14[[Cliente]:[Potência]],5,0)</f>
        <v>12</v>
      </c>
    </row>
  </sheetData>
  <mergeCells count="4">
    <mergeCell ref="A1:A2"/>
    <mergeCell ref="B1:B2"/>
    <mergeCell ref="C1:O1"/>
    <mergeCell ref="Q1:A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4C3A-C1B7-419D-8829-E0143C46FF40}">
  <sheetPr codeName="Planilha6"/>
  <dimension ref="A1:D140"/>
  <sheetViews>
    <sheetView topLeftCell="A121" zoomScale="90" zoomScaleNormal="90" workbookViewId="0">
      <selection activeCell="A141" sqref="A141"/>
    </sheetView>
  </sheetViews>
  <sheetFormatPr defaultRowHeight="15" x14ac:dyDescent="0.25"/>
  <cols>
    <col min="1" max="1" width="7.85546875" style="5" bestFit="1" customWidth="1"/>
    <col min="2" max="2" width="42.85546875" style="5" bestFit="1" customWidth="1"/>
    <col min="3" max="3" width="19.28515625" style="5" bestFit="1" customWidth="1"/>
    <col min="4" max="4" width="15.7109375" style="5" bestFit="1" customWidth="1"/>
    <col min="5" max="16384" width="9.140625" style="5"/>
  </cols>
  <sheetData>
    <row r="1" spans="1:4" x14ac:dyDescent="0.25">
      <c r="A1" s="9" t="s">
        <v>228</v>
      </c>
      <c r="B1" s="4" t="s">
        <v>8</v>
      </c>
      <c r="C1" s="8" t="s">
        <v>16</v>
      </c>
      <c r="D1" s="8" t="s">
        <v>17</v>
      </c>
    </row>
    <row r="2" spans="1:4" x14ac:dyDescent="0.25">
      <c r="A2" s="9">
        <v>1</v>
      </c>
      <c r="B2" s="3" t="s">
        <v>197</v>
      </c>
      <c r="C2" s="4" t="s">
        <v>9</v>
      </c>
      <c r="D2" s="4">
        <v>3083300629</v>
      </c>
    </row>
    <row r="3" spans="1:4" x14ac:dyDescent="0.25">
      <c r="A3" s="9">
        <v>2</v>
      </c>
      <c r="B3" s="3" t="s">
        <v>198</v>
      </c>
      <c r="C3" s="4" t="s">
        <v>9</v>
      </c>
      <c r="D3" s="4">
        <v>3085618498</v>
      </c>
    </row>
    <row r="4" spans="1:4" x14ac:dyDescent="0.25">
      <c r="A4" s="9">
        <v>3</v>
      </c>
      <c r="B4" s="3" t="s">
        <v>87</v>
      </c>
      <c r="C4" s="4" t="s">
        <v>10</v>
      </c>
      <c r="D4" s="4">
        <v>3085548485</v>
      </c>
    </row>
    <row r="5" spans="1:4" x14ac:dyDescent="0.25">
      <c r="A5" s="51">
        <v>4</v>
      </c>
      <c r="B5" s="52" t="s">
        <v>88</v>
      </c>
      <c r="C5" s="53" t="s">
        <v>11</v>
      </c>
      <c r="D5" s="53">
        <v>4001748269</v>
      </c>
    </row>
    <row r="6" spans="1:4" x14ac:dyDescent="0.25">
      <c r="A6" s="9">
        <v>5</v>
      </c>
      <c r="B6" s="3" t="s">
        <v>89</v>
      </c>
      <c r="C6" s="4" t="s">
        <v>12</v>
      </c>
      <c r="D6" s="4">
        <v>3085346925</v>
      </c>
    </row>
    <row r="7" spans="1:4" x14ac:dyDescent="0.25">
      <c r="A7" s="9">
        <v>6</v>
      </c>
      <c r="B7" s="3" t="s">
        <v>199</v>
      </c>
      <c r="C7" s="4" t="s">
        <v>13</v>
      </c>
      <c r="D7" s="4">
        <v>3082631096</v>
      </c>
    </row>
    <row r="8" spans="1:4" x14ac:dyDescent="0.25">
      <c r="A8" s="9">
        <v>7</v>
      </c>
      <c r="B8" s="3" t="s">
        <v>200</v>
      </c>
      <c r="C8" s="4" t="s">
        <v>13</v>
      </c>
      <c r="D8" s="4">
        <v>3081865074</v>
      </c>
    </row>
    <row r="9" spans="1:4" x14ac:dyDescent="0.25">
      <c r="A9" s="9">
        <v>8</v>
      </c>
      <c r="B9" s="3" t="s">
        <v>201</v>
      </c>
      <c r="C9" s="4" t="s">
        <v>13</v>
      </c>
      <c r="D9" s="4">
        <v>3082863143</v>
      </c>
    </row>
    <row r="10" spans="1:4" x14ac:dyDescent="0.25">
      <c r="A10" s="9">
        <v>9</v>
      </c>
      <c r="B10" s="3" t="s">
        <v>202</v>
      </c>
      <c r="C10" s="4" t="s">
        <v>13</v>
      </c>
      <c r="D10" s="4">
        <v>3085362352</v>
      </c>
    </row>
    <row r="11" spans="1:4" x14ac:dyDescent="0.25">
      <c r="A11" s="9">
        <v>10</v>
      </c>
      <c r="B11" s="3" t="s">
        <v>91</v>
      </c>
      <c r="C11" s="4" t="s">
        <v>14</v>
      </c>
      <c r="D11" s="4">
        <v>3081867061</v>
      </c>
    </row>
    <row r="12" spans="1:4" x14ac:dyDescent="0.25">
      <c r="A12" s="9">
        <v>11</v>
      </c>
      <c r="B12" s="3" t="s">
        <v>92</v>
      </c>
      <c r="C12" s="4" t="s">
        <v>15</v>
      </c>
      <c r="D12" s="4">
        <v>4001373241</v>
      </c>
    </row>
    <row r="13" spans="1:4" x14ac:dyDescent="0.25">
      <c r="A13" s="9">
        <v>12</v>
      </c>
      <c r="B13" s="3" t="s">
        <v>93</v>
      </c>
      <c r="C13" s="4" t="s">
        <v>18</v>
      </c>
      <c r="D13" s="4">
        <v>3085470066</v>
      </c>
    </row>
    <row r="14" spans="1:4" x14ac:dyDescent="0.25">
      <c r="A14" s="9">
        <v>13</v>
      </c>
      <c r="B14" s="3" t="s">
        <v>94</v>
      </c>
      <c r="C14" s="4" t="s">
        <v>19</v>
      </c>
      <c r="D14" s="4">
        <v>3085417983</v>
      </c>
    </row>
    <row r="15" spans="1:4" x14ac:dyDescent="0.25">
      <c r="A15" s="9">
        <v>14</v>
      </c>
      <c r="B15" s="3" t="s">
        <v>95</v>
      </c>
      <c r="C15" s="4" t="s">
        <v>20</v>
      </c>
      <c r="D15" s="4">
        <v>3081861508</v>
      </c>
    </row>
    <row r="16" spans="1:4" x14ac:dyDescent="0.25">
      <c r="A16" s="9">
        <v>15</v>
      </c>
      <c r="B16" s="3" t="s">
        <v>96</v>
      </c>
      <c r="C16" s="4" t="s">
        <v>21</v>
      </c>
      <c r="D16" s="4">
        <v>4001902098</v>
      </c>
    </row>
    <row r="17" spans="1:4" x14ac:dyDescent="0.25">
      <c r="A17" s="9">
        <v>16</v>
      </c>
      <c r="B17" s="3" t="s">
        <v>203</v>
      </c>
      <c r="C17" s="4" t="s">
        <v>22</v>
      </c>
      <c r="D17" s="4">
        <v>3081860306</v>
      </c>
    </row>
    <row r="18" spans="1:4" x14ac:dyDescent="0.25">
      <c r="A18" s="9">
        <v>17</v>
      </c>
      <c r="B18" s="3" t="s">
        <v>204</v>
      </c>
      <c r="C18" s="4" t="s">
        <v>22</v>
      </c>
      <c r="D18" s="4">
        <v>3081864098</v>
      </c>
    </row>
    <row r="19" spans="1:4" x14ac:dyDescent="0.25">
      <c r="A19" s="9">
        <v>18</v>
      </c>
      <c r="B19" s="3" t="s">
        <v>98</v>
      </c>
      <c r="C19" s="4" t="s">
        <v>23</v>
      </c>
      <c r="D19" s="4">
        <v>3085308153</v>
      </c>
    </row>
    <row r="20" spans="1:4" x14ac:dyDescent="0.25">
      <c r="A20" s="9">
        <v>19</v>
      </c>
      <c r="B20" s="3" t="s">
        <v>99</v>
      </c>
      <c r="C20" s="4" t="s">
        <v>24</v>
      </c>
      <c r="D20" s="4">
        <v>3081861879</v>
      </c>
    </row>
    <row r="21" spans="1:4" x14ac:dyDescent="0.25">
      <c r="A21" s="9">
        <v>20</v>
      </c>
      <c r="B21" s="18" t="s">
        <v>205</v>
      </c>
      <c r="C21" s="4" t="s">
        <v>25</v>
      </c>
      <c r="D21" s="4">
        <v>3085565602</v>
      </c>
    </row>
    <row r="22" spans="1:4" x14ac:dyDescent="0.25">
      <c r="A22" s="9">
        <v>21</v>
      </c>
      <c r="B22" s="3" t="s">
        <v>101</v>
      </c>
      <c r="C22" s="4" t="s">
        <v>26</v>
      </c>
      <c r="D22" s="4">
        <v>3081865804</v>
      </c>
    </row>
    <row r="23" spans="1:4" x14ac:dyDescent="0.25">
      <c r="A23" s="51">
        <v>22</v>
      </c>
      <c r="B23" s="52" t="s">
        <v>102</v>
      </c>
      <c r="C23" s="53" t="s">
        <v>27</v>
      </c>
      <c r="D23" s="53">
        <v>3081813649</v>
      </c>
    </row>
    <row r="24" spans="1:4" x14ac:dyDescent="0.25">
      <c r="A24" s="51">
        <v>23</v>
      </c>
      <c r="B24" s="52" t="s">
        <v>103</v>
      </c>
      <c r="C24" s="51" t="s">
        <v>227</v>
      </c>
      <c r="D24" s="53">
        <v>3085586714</v>
      </c>
    </row>
    <row r="25" spans="1:4" x14ac:dyDescent="0.25">
      <c r="A25" s="9">
        <v>24</v>
      </c>
      <c r="B25" s="3" t="s">
        <v>104</v>
      </c>
      <c r="C25" s="4" t="s">
        <v>28</v>
      </c>
      <c r="D25" s="4">
        <v>3081819254</v>
      </c>
    </row>
    <row r="26" spans="1:4" x14ac:dyDescent="0.25">
      <c r="A26" s="9">
        <v>25</v>
      </c>
      <c r="B26" s="3" t="s">
        <v>105</v>
      </c>
      <c r="C26" s="4" t="s">
        <v>29</v>
      </c>
      <c r="D26" s="4">
        <v>3085763663</v>
      </c>
    </row>
    <row r="27" spans="1:4" x14ac:dyDescent="0.25">
      <c r="A27" s="9">
        <v>26</v>
      </c>
      <c r="B27" s="3" t="s">
        <v>206</v>
      </c>
      <c r="C27" s="4" t="s">
        <v>30</v>
      </c>
      <c r="D27" s="4">
        <v>3082895949</v>
      </c>
    </row>
    <row r="28" spans="1:4" x14ac:dyDescent="0.25">
      <c r="A28" s="9">
        <v>27</v>
      </c>
      <c r="B28" s="3" t="s">
        <v>207</v>
      </c>
      <c r="C28" s="4" t="s">
        <v>30</v>
      </c>
      <c r="D28" s="4">
        <v>3082882653</v>
      </c>
    </row>
    <row r="29" spans="1:4" x14ac:dyDescent="0.25">
      <c r="A29" s="9">
        <v>28</v>
      </c>
      <c r="B29" s="3" t="s">
        <v>208</v>
      </c>
      <c r="C29" s="4" t="s">
        <v>30</v>
      </c>
      <c r="D29" s="4">
        <v>3082223745</v>
      </c>
    </row>
    <row r="30" spans="1:4" x14ac:dyDescent="0.25">
      <c r="A30" s="51">
        <v>29</v>
      </c>
      <c r="B30" s="52" t="s">
        <v>107</v>
      </c>
      <c r="C30" s="53" t="s">
        <v>31</v>
      </c>
      <c r="D30" s="53">
        <v>3085496262</v>
      </c>
    </row>
    <row r="31" spans="1:4" x14ac:dyDescent="0.25">
      <c r="A31" s="51">
        <v>30</v>
      </c>
      <c r="B31" s="52" t="s">
        <v>108</v>
      </c>
      <c r="C31" s="53" t="s">
        <v>32</v>
      </c>
      <c r="D31" s="53">
        <v>3085693298</v>
      </c>
    </row>
    <row r="32" spans="1:4" x14ac:dyDescent="0.25">
      <c r="A32" s="51">
        <v>31</v>
      </c>
      <c r="B32" s="52" t="s">
        <v>109</v>
      </c>
      <c r="C32" s="53" t="s">
        <v>33</v>
      </c>
      <c r="D32" s="53">
        <v>3085521737</v>
      </c>
    </row>
    <row r="33" spans="1:4" x14ac:dyDescent="0.25">
      <c r="A33" s="51">
        <v>32</v>
      </c>
      <c r="B33" s="52" t="s">
        <v>110</v>
      </c>
      <c r="C33" s="53" t="s">
        <v>34</v>
      </c>
      <c r="D33" s="53" t="s">
        <v>35</v>
      </c>
    </row>
    <row r="34" spans="1:4" x14ac:dyDescent="0.25">
      <c r="A34" s="51">
        <v>33</v>
      </c>
      <c r="B34" s="52" t="s">
        <v>111</v>
      </c>
      <c r="C34" s="53" t="s">
        <v>36</v>
      </c>
      <c r="D34" s="53" t="s">
        <v>37</v>
      </c>
    </row>
    <row r="35" spans="1:4" x14ac:dyDescent="0.25">
      <c r="A35" s="51">
        <v>34</v>
      </c>
      <c r="B35" s="52" t="s">
        <v>112</v>
      </c>
      <c r="C35" s="53" t="s">
        <v>38</v>
      </c>
      <c r="D35" s="53">
        <v>3081821554</v>
      </c>
    </row>
    <row r="36" spans="1:4" x14ac:dyDescent="0.25">
      <c r="A36" s="51">
        <v>35</v>
      </c>
      <c r="B36" s="52" t="s">
        <v>113</v>
      </c>
      <c r="C36" s="53" t="s">
        <v>39</v>
      </c>
      <c r="D36" s="53">
        <v>3083051155</v>
      </c>
    </row>
    <row r="37" spans="1:4" x14ac:dyDescent="0.25">
      <c r="A37" s="51">
        <v>36</v>
      </c>
      <c r="B37" s="52" t="s">
        <v>114</v>
      </c>
      <c r="C37" s="53" t="s">
        <v>40</v>
      </c>
      <c r="D37" s="53">
        <v>3081818340</v>
      </c>
    </row>
    <row r="38" spans="1:4" x14ac:dyDescent="0.25">
      <c r="A38" s="51">
        <v>37</v>
      </c>
      <c r="B38" s="52" t="s">
        <v>115</v>
      </c>
      <c r="C38" s="53" t="s">
        <v>41</v>
      </c>
      <c r="D38" s="53">
        <v>3081823500</v>
      </c>
    </row>
    <row r="39" spans="1:4" x14ac:dyDescent="0.25">
      <c r="A39" s="51">
        <v>38</v>
      </c>
      <c r="B39" s="52" t="s">
        <v>116</v>
      </c>
      <c r="C39" s="53" t="s">
        <v>42</v>
      </c>
      <c r="D39" s="53">
        <v>3081818661</v>
      </c>
    </row>
    <row r="40" spans="1:4" x14ac:dyDescent="0.25">
      <c r="A40" s="51">
        <v>39</v>
      </c>
      <c r="B40" s="52" t="s">
        <v>117</v>
      </c>
      <c r="C40" s="53" t="s">
        <v>43</v>
      </c>
      <c r="D40" s="53">
        <v>3081821814</v>
      </c>
    </row>
    <row r="41" spans="1:4" x14ac:dyDescent="0.25">
      <c r="A41" s="51">
        <v>40</v>
      </c>
      <c r="B41" s="52" t="s">
        <v>118</v>
      </c>
      <c r="C41" s="53" t="s">
        <v>44</v>
      </c>
      <c r="D41" s="53">
        <v>3081866911</v>
      </c>
    </row>
    <row r="42" spans="1:4" x14ac:dyDescent="0.25">
      <c r="A42" s="51">
        <v>41</v>
      </c>
      <c r="B42" s="52" t="s">
        <v>119</v>
      </c>
      <c r="C42" s="53" t="s">
        <v>45</v>
      </c>
      <c r="D42" s="53">
        <v>3081825941</v>
      </c>
    </row>
    <row r="43" spans="1:4" x14ac:dyDescent="0.25">
      <c r="A43" s="51">
        <v>42</v>
      </c>
      <c r="B43" s="52" t="s">
        <v>120</v>
      </c>
      <c r="C43" s="53" t="s">
        <v>46</v>
      </c>
      <c r="D43" s="53">
        <v>4001823033</v>
      </c>
    </row>
    <row r="44" spans="1:4" x14ac:dyDescent="0.25">
      <c r="A44" s="51">
        <v>43</v>
      </c>
      <c r="B44" s="52" t="s">
        <v>121</v>
      </c>
      <c r="C44" s="53" t="s">
        <v>47</v>
      </c>
      <c r="D44" s="53">
        <v>3082004835</v>
      </c>
    </row>
    <row r="45" spans="1:4" x14ac:dyDescent="0.25">
      <c r="A45" s="51">
        <v>44</v>
      </c>
      <c r="B45" s="52" t="s">
        <v>209</v>
      </c>
      <c r="C45" s="53" t="s">
        <v>48</v>
      </c>
      <c r="D45" s="53">
        <v>3081864867</v>
      </c>
    </row>
    <row r="46" spans="1:4" x14ac:dyDescent="0.25">
      <c r="A46" s="51">
        <v>45</v>
      </c>
      <c r="B46" s="52" t="s">
        <v>210</v>
      </c>
      <c r="C46" s="53" t="s">
        <v>49</v>
      </c>
      <c r="D46" s="53">
        <v>3085439775</v>
      </c>
    </row>
    <row r="47" spans="1:4" x14ac:dyDescent="0.25">
      <c r="A47" s="51">
        <v>46</v>
      </c>
      <c r="B47" s="52" t="s">
        <v>123</v>
      </c>
      <c r="C47" s="53" t="s">
        <v>50</v>
      </c>
      <c r="D47" s="53">
        <v>3081823790</v>
      </c>
    </row>
    <row r="48" spans="1:4" x14ac:dyDescent="0.25">
      <c r="A48" s="51">
        <v>47</v>
      </c>
      <c r="B48" s="52" t="s">
        <v>124</v>
      </c>
      <c r="C48" s="53" t="s">
        <v>51</v>
      </c>
      <c r="D48" s="53">
        <v>3085669302</v>
      </c>
    </row>
    <row r="49" spans="1:4" x14ac:dyDescent="0.25">
      <c r="A49" s="51">
        <v>48</v>
      </c>
      <c r="B49" s="52" t="s">
        <v>125</v>
      </c>
      <c r="C49" s="53" t="s">
        <v>52</v>
      </c>
      <c r="D49" s="53">
        <v>3085008919</v>
      </c>
    </row>
    <row r="50" spans="1:4" x14ac:dyDescent="0.25">
      <c r="A50" s="51">
        <v>49</v>
      </c>
      <c r="B50" s="52" t="s">
        <v>126</v>
      </c>
      <c r="C50" s="53" t="s">
        <v>53</v>
      </c>
      <c r="D50" s="53">
        <v>3085458559</v>
      </c>
    </row>
    <row r="51" spans="1:4" x14ac:dyDescent="0.25">
      <c r="A51" s="51">
        <v>50</v>
      </c>
      <c r="B51" s="52" t="s">
        <v>211</v>
      </c>
      <c r="C51" s="53" t="s">
        <v>54</v>
      </c>
      <c r="D51" s="53">
        <v>3082157761</v>
      </c>
    </row>
    <row r="52" spans="1:4" x14ac:dyDescent="0.25">
      <c r="A52" s="51">
        <v>51</v>
      </c>
      <c r="B52" s="52" t="s">
        <v>212</v>
      </c>
      <c r="C52" s="53" t="s">
        <v>55</v>
      </c>
      <c r="D52" s="53">
        <v>3081819696</v>
      </c>
    </row>
    <row r="53" spans="1:4" x14ac:dyDescent="0.25">
      <c r="A53" s="51">
        <v>52</v>
      </c>
      <c r="B53" s="52" t="s">
        <v>213</v>
      </c>
      <c r="C53" s="53" t="s">
        <v>56</v>
      </c>
      <c r="D53" s="53">
        <v>4001585180</v>
      </c>
    </row>
    <row r="54" spans="1:4" x14ac:dyDescent="0.25">
      <c r="A54" s="51">
        <v>53</v>
      </c>
      <c r="B54" s="52" t="s">
        <v>214</v>
      </c>
      <c r="C54" s="53" t="s">
        <v>56</v>
      </c>
      <c r="D54" s="53">
        <v>4001585181</v>
      </c>
    </row>
    <row r="55" spans="1:4" x14ac:dyDescent="0.25">
      <c r="A55" s="51">
        <v>54</v>
      </c>
      <c r="B55" s="52" t="s">
        <v>128</v>
      </c>
      <c r="C55" s="53" t="s">
        <v>57</v>
      </c>
      <c r="D55" s="53">
        <v>3085487150</v>
      </c>
    </row>
    <row r="56" spans="1:4" x14ac:dyDescent="0.25">
      <c r="A56" s="51">
        <v>55</v>
      </c>
      <c r="B56" s="52" t="s">
        <v>129</v>
      </c>
      <c r="C56" s="53" t="s">
        <v>58</v>
      </c>
      <c r="D56" s="53">
        <v>3081864290</v>
      </c>
    </row>
    <row r="57" spans="1:4" x14ac:dyDescent="0.25">
      <c r="A57" s="51">
        <v>56</v>
      </c>
      <c r="B57" s="52" t="s">
        <v>130</v>
      </c>
      <c r="C57" s="53" t="s">
        <v>59</v>
      </c>
      <c r="D57" s="53">
        <v>3081819032</v>
      </c>
    </row>
    <row r="58" spans="1:4" x14ac:dyDescent="0.25">
      <c r="A58" s="51">
        <v>57</v>
      </c>
      <c r="B58" s="52" t="s">
        <v>131</v>
      </c>
      <c r="C58" s="53" t="s">
        <v>60</v>
      </c>
      <c r="D58" s="53">
        <v>3082306691</v>
      </c>
    </row>
    <row r="59" spans="1:4" x14ac:dyDescent="0.25">
      <c r="A59" s="51">
        <v>58</v>
      </c>
      <c r="B59" s="52" t="s">
        <v>132</v>
      </c>
      <c r="C59" s="53" t="s">
        <v>61</v>
      </c>
      <c r="D59" s="53">
        <v>3081862486</v>
      </c>
    </row>
    <row r="60" spans="1:4" x14ac:dyDescent="0.25">
      <c r="A60" s="51">
        <v>59</v>
      </c>
      <c r="B60" s="52" t="s">
        <v>215</v>
      </c>
      <c r="C60" s="53" t="s">
        <v>62</v>
      </c>
      <c r="D60" s="53">
        <v>3082985586</v>
      </c>
    </row>
    <row r="61" spans="1:4" x14ac:dyDescent="0.25">
      <c r="A61" s="51">
        <v>60</v>
      </c>
      <c r="B61" s="52" t="s">
        <v>216</v>
      </c>
      <c r="C61" s="53" t="s">
        <v>62</v>
      </c>
      <c r="D61" s="53">
        <v>3083089774</v>
      </c>
    </row>
    <row r="62" spans="1:4" x14ac:dyDescent="0.25">
      <c r="A62" s="51">
        <v>61</v>
      </c>
      <c r="B62" s="52" t="s">
        <v>133</v>
      </c>
      <c r="C62" s="53"/>
      <c r="D62" s="53"/>
    </row>
    <row r="63" spans="1:4" x14ac:dyDescent="0.25">
      <c r="A63" s="51">
        <v>62</v>
      </c>
      <c r="B63" s="52" t="s">
        <v>134</v>
      </c>
      <c r="C63" s="53" t="s">
        <v>63</v>
      </c>
      <c r="D63" s="53">
        <v>3081867047</v>
      </c>
    </row>
    <row r="64" spans="1:4" x14ac:dyDescent="0.25">
      <c r="A64" s="51">
        <v>63</v>
      </c>
      <c r="B64" s="52" t="s">
        <v>135</v>
      </c>
      <c r="C64" s="53" t="s">
        <v>46</v>
      </c>
      <c r="D64" s="53">
        <v>3085274814</v>
      </c>
    </row>
    <row r="65" spans="1:4" x14ac:dyDescent="0.25">
      <c r="A65" s="51">
        <v>64</v>
      </c>
      <c r="B65" s="52" t="s">
        <v>136</v>
      </c>
      <c r="C65" s="53" t="s">
        <v>64</v>
      </c>
      <c r="D65" s="53">
        <v>29489</v>
      </c>
    </row>
    <row r="66" spans="1:4" x14ac:dyDescent="0.25">
      <c r="A66" s="51">
        <v>65</v>
      </c>
      <c r="B66" s="52" t="s">
        <v>137</v>
      </c>
      <c r="C66" s="53" t="s">
        <v>65</v>
      </c>
      <c r="D66" s="53">
        <v>3081817431</v>
      </c>
    </row>
    <row r="67" spans="1:4" x14ac:dyDescent="0.25">
      <c r="A67" s="51">
        <v>66</v>
      </c>
      <c r="B67" s="52" t="s">
        <v>138</v>
      </c>
      <c r="C67" s="53" t="s">
        <v>66</v>
      </c>
      <c r="D67" s="53">
        <v>3081862676</v>
      </c>
    </row>
    <row r="68" spans="1:4" x14ac:dyDescent="0.25">
      <c r="A68" s="51">
        <v>67</v>
      </c>
      <c r="B68" s="52" t="s">
        <v>139</v>
      </c>
      <c r="C68" s="53" t="s">
        <v>67</v>
      </c>
      <c r="D68" s="53">
        <v>3081863964</v>
      </c>
    </row>
    <row r="69" spans="1:4" x14ac:dyDescent="0.25">
      <c r="A69" s="51">
        <v>68</v>
      </c>
      <c r="B69" s="52" t="s">
        <v>0</v>
      </c>
      <c r="C69" s="53" t="s">
        <v>68</v>
      </c>
      <c r="D69" s="53">
        <v>3085594832</v>
      </c>
    </row>
    <row r="70" spans="1:4" x14ac:dyDescent="0.25">
      <c r="A70" s="51">
        <v>69</v>
      </c>
      <c r="B70" s="52" t="s">
        <v>140</v>
      </c>
      <c r="C70" s="53" t="s">
        <v>69</v>
      </c>
      <c r="D70" s="53">
        <v>3085121767</v>
      </c>
    </row>
    <row r="71" spans="1:4" x14ac:dyDescent="0.25">
      <c r="A71" s="51">
        <v>70</v>
      </c>
      <c r="B71" s="52" t="s">
        <v>141</v>
      </c>
      <c r="C71" s="53" t="s">
        <v>70</v>
      </c>
      <c r="D71" s="53">
        <v>3085678879</v>
      </c>
    </row>
    <row r="72" spans="1:4" x14ac:dyDescent="0.25">
      <c r="A72" s="51">
        <v>71</v>
      </c>
      <c r="B72" s="52" t="s">
        <v>1</v>
      </c>
      <c r="C72" s="53" t="s">
        <v>71</v>
      </c>
      <c r="D72" s="53">
        <v>3085699407</v>
      </c>
    </row>
    <row r="73" spans="1:4" x14ac:dyDescent="0.25">
      <c r="A73" s="51">
        <v>72</v>
      </c>
      <c r="B73" s="52" t="s">
        <v>2</v>
      </c>
      <c r="C73" s="53" t="s">
        <v>72</v>
      </c>
      <c r="D73" s="53">
        <v>3083059406</v>
      </c>
    </row>
    <row r="74" spans="1:4" x14ac:dyDescent="0.25">
      <c r="A74" s="51">
        <v>73</v>
      </c>
      <c r="B74" s="52" t="s">
        <v>3</v>
      </c>
      <c r="C74" s="53" t="s">
        <v>73</v>
      </c>
      <c r="D74" s="53">
        <v>3085304023</v>
      </c>
    </row>
    <row r="75" spans="1:4" x14ac:dyDescent="0.25">
      <c r="A75" s="51">
        <v>74</v>
      </c>
      <c r="B75" s="52" t="s">
        <v>4</v>
      </c>
      <c r="C75" s="53" t="s">
        <v>75</v>
      </c>
      <c r="D75" s="53">
        <v>3082631520</v>
      </c>
    </row>
    <row r="76" spans="1:4" x14ac:dyDescent="0.25">
      <c r="A76" s="51">
        <v>75</v>
      </c>
      <c r="B76" s="52" t="s">
        <v>142</v>
      </c>
      <c r="C76" s="53" t="s">
        <v>74</v>
      </c>
      <c r="D76" s="53">
        <v>4002489141</v>
      </c>
    </row>
    <row r="77" spans="1:4" x14ac:dyDescent="0.25">
      <c r="A77" s="51">
        <v>76</v>
      </c>
      <c r="B77" s="52" t="s">
        <v>143</v>
      </c>
      <c r="C77" s="53" t="s">
        <v>76</v>
      </c>
      <c r="D77" s="53">
        <v>3081866452</v>
      </c>
    </row>
    <row r="78" spans="1:4" x14ac:dyDescent="0.25">
      <c r="A78" s="51">
        <v>77</v>
      </c>
      <c r="B78" s="52" t="s">
        <v>144</v>
      </c>
      <c r="C78" s="53" t="s">
        <v>77</v>
      </c>
      <c r="D78" s="53">
        <v>3081897152</v>
      </c>
    </row>
    <row r="79" spans="1:4" x14ac:dyDescent="0.25">
      <c r="A79" s="51">
        <v>78</v>
      </c>
      <c r="B79" s="52" t="s">
        <v>145</v>
      </c>
      <c r="C79" s="53" t="s">
        <v>78</v>
      </c>
      <c r="D79" s="53">
        <v>3081820519</v>
      </c>
    </row>
    <row r="80" spans="1:4" x14ac:dyDescent="0.25">
      <c r="A80" s="51">
        <v>79</v>
      </c>
      <c r="B80" s="52" t="s">
        <v>146</v>
      </c>
      <c r="C80" s="53" t="s">
        <v>79</v>
      </c>
      <c r="D80" s="53">
        <v>3081862400</v>
      </c>
    </row>
    <row r="81" spans="1:4" x14ac:dyDescent="0.25">
      <c r="A81" s="51">
        <v>80</v>
      </c>
      <c r="B81" s="52" t="s">
        <v>147</v>
      </c>
      <c r="C81" s="53" t="s">
        <v>80</v>
      </c>
      <c r="D81" s="53">
        <v>3081863809</v>
      </c>
    </row>
    <row r="82" spans="1:4" x14ac:dyDescent="0.25">
      <c r="A82" s="51">
        <v>81</v>
      </c>
      <c r="B82" s="52" t="s">
        <v>148</v>
      </c>
      <c r="C82" s="53" t="s">
        <v>81</v>
      </c>
      <c r="D82" s="53">
        <v>3090911220</v>
      </c>
    </row>
    <row r="83" spans="1:4" x14ac:dyDescent="0.25">
      <c r="A83" s="51">
        <v>82</v>
      </c>
      <c r="B83" s="52" t="s">
        <v>217</v>
      </c>
      <c r="C83" s="53" t="s">
        <v>82</v>
      </c>
      <c r="D83" s="53">
        <v>3085532164</v>
      </c>
    </row>
    <row r="84" spans="1:4" x14ac:dyDescent="0.25">
      <c r="A84" s="51">
        <v>83</v>
      </c>
      <c r="B84" s="52" t="s">
        <v>218</v>
      </c>
      <c r="C84" s="53" t="s">
        <v>82</v>
      </c>
      <c r="D84" s="53">
        <v>3081865969</v>
      </c>
    </row>
    <row r="85" spans="1:4" x14ac:dyDescent="0.25">
      <c r="A85" s="51">
        <v>84</v>
      </c>
      <c r="B85" s="52" t="s">
        <v>150</v>
      </c>
      <c r="C85" s="53" t="s">
        <v>83</v>
      </c>
      <c r="D85" s="53">
        <v>3085643215</v>
      </c>
    </row>
    <row r="86" spans="1:4" x14ac:dyDescent="0.25">
      <c r="A86" s="51">
        <v>85</v>
      </c>
      <c r="B86" s="77" t="s">
        <v>151</v>
      </c>
      <c r="C86" s="53" t="s">
        <v>84</v>
      </c>
      <c r="D86" s="53">
        <v>3081863349</v>
      </c>
    </row>
    <row r="87" spans="1:4" x14ac:dyDescent="0.25">
      <c r="A87" s="51">
        <v>86</v>
      </c>
      <c r="B87" s="77" t="s">
        <v>152</v>
      </c>
      <c r="C87" s="51" t="s">
        <v>85</v>
      </c>
      <c r="D87" s="51">
        <v>3085752716</v>
      </c>
    </row>
    <row r="88" spans="1:4" x14ac:dyDescent="0.25">
      <c r="A88" s="9">
        <v>87</v>
      </c>
      <c r="B88" s="70" t="s">
        <v>233</v>
      </c>
      <c r="C88" s="9"/>
      <c r="D88" s="9"/>
    </row>
    <row r="89" spans="1:4" x14ac:dyDescent="0.25">
      <c r="A89" s="9">
        <v>88</v>
      </c>
      <c r="B89" s="70" t="s">
        <v>234</v>
      </c>
      <c r="C89" s="9"/>
      <c r="D89" s="9"/>
    </row>
    <row r="90" spans="1:4" x14ac:dyDescent="0.25">
      <c r="A90" s="9">
        <v>89</v>
      </c>
      <c r="B90" s="70" t="s">
        <v>232</v>
      </c>
      <c r="C90" s="9"/>
      <c r="D90" s="9"/>
    </row>
    <row r="91" spans="1:4" x14ac:dyDescent="0.25">
      <c r="A91" s="9">
        <v>90</v>
      </c>
      <c r="B91" s="73" t="s">
        <v>236</v>
      </c>
      <c r="C91" s="9"/>
      <c r="D91" s="9"/>
    </row>
    <row r="92" spans="1:4" x14ac:dyDescent="0.25">
      <c r="A92" s="9">
        <v>91</v>
      </c>
      <c r="B92" s="73" t="s">
        <v>237</v>
      </c>
      <c r="C92" s="9"/>
      <c r="D92" s="9"/>
    </row>
    <row r="93" spans="1:4" x14ac:dyDescent="0.25">
      <c r="A93" s="9">
        <v>92</v>
      </c>
      <c r="B93" s="73" t="s">
        <v>240</v>
      </c>
      <c r="C93" s="9"/>
      <c r="D93" s="9"/>
    </row>
    <row r="94" spans="1:4" x14ac:dyDescent="0.25">
      <c r="A94" s="9">
        <v>93</v>
      </c>
      <c r="B94" s="73" t="s">
        <v>239</v>
      </c>
      <c r="C94" s="9"/>
      <c r="D94" s="9"/>
    </row>
    <row r="95" spans="1:4" x14ac:dyDescent="0.25">
      <c r="A95" s="9">
        <v>94</v>
      </c>
      <c r="B95" s="70" t="s">
        <v>294</v>
      </c>
      <c r="C95" s="9"/>
      <c r="D95" s="9"/>
    </row>
    <row r="96" spans="1:4" x14ac:dyDescent="0.25">
      <c r="A96" s="9">
        <v>95</v>
      </c>
      <c r="B96" s="70" t="s">
        <v>295</v>
      </c>
      <c r="C96" s="9"/>
      <c r="D96" s="9"/>
    </row>
    <row r="97" spans="1:4" x14ac:dyDescent="0.25">
      <c r="A97" s="9">
        <v>96</v>
      </c>
      <c r="B97" s="70" t="s">
        <v>296</v>
      </c>
      <c r="C97" s="9"/>
      <c r="D97" s="9"/>
    </row>
    <row r="98" spans="1:4" x14ac:dyDescent="0.25">
      <c r="A98" s="9">
        <v>97</v>
      </c>
      <c r="B98" s="70" t="s">
        <v>297</v>
      </c>
      <c r="C98" s="9"/>
      <c r="D98" s="9"/>
    </row>
    <row r="99" spans="1:4" x14ac:dyDescent="0.25">
      <c r="A99" s="9">
        <v>98</v>
      </c>
      <c r="B99" s="70" t="s">
        <v>298</v>
      </c>
      <c r="C99" s="9"/>
      <c r="D99" s="9"/>
    </row>
    <row r="100" spans="1:4" x14ac:dyDescent="0.25">
      <c r="A100" s="9">
        <v>99</v>
      </c>
      <c r="B100" s="70" t="s">
        <v>299</v>
      </c>
      <c r="C100" s="9"/>
      <c r="D100" s="9"/>
    </row>
    <row r="101" spans="1:4" x14ac:dyDescent="0.25">
      <c r="A101" s="9">
        <v>100</v>
      </c>
      <c r="B101" s="70" t="s">
        <v>300</v>
      </c>
      <c r="C101" s="9"/>
      <c r="D101" s="9"/>
    </row>
    <row r="102" spans="1:4" x14ac:dyDescent="0.25">
      <c r="A102" s="9">
        <v>101</v>
      </c>
      <c r="B102" s="70" t="s">
        <v>413</v>
      </c>
      <c r="C102" s="9"/>
      <c r="D102" s="9"/>
    </row>
    <row r="103" spans="1:4" x14ac:dyDescent="0.25">
      <c r="A103" s="9">
        <v>102</v>
      </c>
      <c r="B103" s="70" t="s">
        <v>414</v>
      </c>
      <c r="C103" s="9"/>
      <c r="D103" s="9"/>
    </row>
    <row r="104" spans="1:4" x14ac:dyDescent="0.25">
      <c r="A104" s="9">
        <v>103</v>
      </c>
      <c r="B104" s="70" t="s">
        <v>415</v>
      </c>
      <c r="C104" s="9"/>
      <c r="D104" s="9"/>
    </row>
    <row r="105" spans="1:4" x14ac:dyDescent="0.25">
      <c r="A105" s="9">
        <v>104</v>
      </c>
      <c r="B105" s="70" t="s">
        <v>420</v>
      </c>
      <c r="C105" s="9"/>
      <c r="D105" s="9"/>
    </row>
    <row r="106" spans="1:4" x14ac:dyDescent="0.25">
      <c r="A106" s="9">
        <v>105</v>
      </c>
      <c r="B106" s="70" t="s">
        <v>422</v>
      </c>
      <c r="C106" s="9"/>
      <c r="D106" s="9"/>
    </row>
    <row r="107" spans="1:4" x14ac:dyDescent="0.25">
      <c r="A107" s="9">
        <v>106</v>
      </c>
      <c r="B107" s="70" t="s">
        <v>424</v>
      </c>
      <c r="C107" s="9"/>
      <c r="D107" s="9"/>
    </row>
    <row r="108" spans="1:4" x14ac:dyDescent="0.25">
      <c r="A108" s="9">
        <v>107</v>
      </c>
      <c r="B108" s="70" t="s">
        <v>428</v>
      </c>
      <c r="C108" s="9"/>
      <c r="D108" s="9"/>
    </row>
    <row r="109" spans="1:4" x14ac:dyDescent="0.25">
      <c r="A109" s="9">
        <v>108</v>
      </c>
      <c r="B109" s="70" t="s">
        <v>430</v>
      </c>
      <c r="C109" s="9"/>
      <c r="D109" s="9"/>
    </row>
    <row r="110" spans="1:4" x14ac:dyDescent="0.25">
      <c r="A110" s="9">
        <v>109</v>
      </c>
      <c r="B110" s="70" t="s">
        <v>431</v>
      </c>
      <c r="C110" s="9"/>
      <c r="D110" s="9"/>
    </row>
    <row r="111" spans="1:4" x14ac:dyDescent="0.25">
      <c r="A111" s="9">
        <v>110</v>
      </c>
      <c r="B111" s="70" t="s">
        <v>437</v>
      </c>
      <c r="C111" s="9"/>
      <c r="D111" s="9"/>
    </row>
    <row r="112" spans="1:4" x14ac:dyDescent="0.25">
      <c r="A112" s="9">
        <v>111</v>
      </c>
      <c r="B112" s="70" t="s">
        <v>439</v>
      </c>
      <c r="C112" s="9"/>
      <c r="D112" s="9"/>
    </row>
    <row r="113" spans="1:4" x14ac:dyDescent="0.25">
      <c r="A113" s="9">
        <v>112</v>
      </c>
      <c r="B113" s="70" t="s">
        <v>587</v>
      </c>
      <c r="C113" s="9"/>
      <c r="D113" s="9"/>
    </row>
    <row r="114" spans="1:4" x14ac:dyDescent="0.25">
      <c r="A114" s="9">
        <v>113</v>
      </c>
      <c r="B114" s="70" t="s">
        <v>588</v>
      </c>
      <c r="C114" s="9"/>
      <c r="D114" s="9"/>
    </row>
    <row r="115" spans="1:4" x14ac:dyDescent="0.25">
      <c r="A115" s="9">
        <v>114</v>
      </c>
      <c r="B115" s="70" t="s">
        <v>589</v>
      </c>
      <c r="C115" s="9"/>
      <c r="D115" s="9"/>
    </row>
    <row r="116" spans="1:4" x14ac:dyDescent="0.25">
      <c r="A116" s="9">
        <v>115</v>
      </c>
      <c r="B116" s="70" t="s">
        <v>590</v>
      </c>
      <c r="C116" s="9"/>
      <c r="D116" s="9"/>
    </row>
    <row r="117" spans="1:4" x14ac:dyDescent="0.25">
      <c r="A117" s="9">
        <v>116</v>
      </c>
      <c r="B117" s="70" t="s">
        <v>591</v>
      </c>
      <c r="C117" s="9"/>
      <c r="D117" s="9"/>
    </row>
    <row r="118" spans="1:4" x14ac:dyDescent="0.25">
      <c r="A118" s="9">
        <v>117</v>
      </c>
      <c r="B118" s="70" t="s">
        <v>689</v>
      </c>
      <c r="C118" s="9"/>
      <c r="D118" s="9"/>
    </row>
    <row r="119" spans="1:4" x14ac:dyDescent="0.25">
      <c r="A119" s="9">
        <v>118</v>
      </c>
      <c r="B119" s="70" t="s">
        <v>690</v>
      </c>
      <c r="C119" s="9"/>
      <c r="D119" s="9"/>
    </row>
    <row r="120" spans="1:4" x14ac:dyDescent="0.25">
      <c r="A120" s="9">
        <v>119</v>
      </c>
      <c r="B120" s="70" t="s">
        <v>691</v>
      </c>
      <c r="C120" s="9"/>
      <c r="D120" s="9"/>
    </row>
    <row r="121" spans="1:4" x14ac:dyDescent="0.25">
      <c r="A121" s="9">
        <v>120</v>
      </c>
      <c r="B121" s="70" t="s">
        <v>692</v>
      </c>
      <c r="C121" s="9"/>
      <c r="D121" s="9"/>
    </row>
    <row r="122" spans="1:4" x14ac:dyDescent="0.25">
      <c r="A122" s="9">
        <v>121</v>
      </c>
      <c r="B122" s="70" t="s">
        <v>693</v>
      </c>
      <c r="C122" s="9"/>
      <c r="D122" s="9"/>
    </row>
    <row r="123" spans="1:4" x14ac:dyDescent="0.25">
      <c r="A123" s="9">
        <v>122</v>
      </c>
      <c r="B123" s="70" t="s">
        <v>695</v>
      </c>
      <c r="C123" s="9"/>
      <c r="D123" s="9"/>
    </row>
    <row r="124" spans="1:4" x14ac:dyDescent="0.25">
      <c r="A124" s="9">
        <v>123</v>
      </c>
      <c r="B124" s="70" t="s">
        <v>696</v>
      </c>
      <c r="C124" s="9"/>
      <c r="D124" s="9"/>
    </row>
    <row r="125" spans="1:4" x14ac:dyDescent="0.25">
      <c r="A125" s="9">
        <v>124</v>
      </c>
      <c r="B125" s="70" t="s">
        <v>700</v>
      </c>
      <c r="C125" s="9"/>
      <c r="D125" s="9"/>
    </row>
    <row r="126" spans="1:4" x14ac:dyDescent="0.25">
      <c r="A126" s="9">
        <v>125</v>
      </c>
      <c r="B126" s="70" t="s">
        <v>701</v>
      </c>
      <c r="C126" s="9"/>
      <c r="D126" s="9"/>
    </row>
    <row r="127" spans="1:4" x14ac:dyDescent="0.25">
      <c r="A127" s="9">
        <v>126</v>
      </c>
      <c r="B127" s="70" t="s">
        <v>702</v>
      </c>
      <c r="C127" s="4"/>
      <c r="D127" s="4"/>
    </row>
    <row r="128" spans="1:4" x14ac:dyDescent="0.25">
      <c r="A128" s="9">
        <v>127</v>
      </c>
      <c r="B128" s="70" t="s">
        <v>705</v>
      </c>
      <c r="C128" s="9"/>
      <c r="D128" s="9"/>
    </row>
    <row r="129" spans="1:4" x14ac:dyDescent="0.25">
      <c r="A129" s="9">
        <v>128</v>
      </c>
      <c r="B129" s="70" t="s">
        <v>706</v>
      </c>
      <c r="C129" s="9"/>
      <c r="D129" s="9"/>
    </row>
    <row r="130" spans="1:4" x14ac:dyDescent="0.25">
      <c r="A130" s="9">
        <v>129</v>
      </c>
      <c r="B130" s="70" t="s">
        <v>703</v>
      </c>
      <c r="C130" s="9"/>
      <c r="D130" s="9"/>
    </row>
    <row r="131" spans="1:4" x14ac:dyDescent="0.25">
      <c r="A131" s="9">
        <v>130</v>
      </c>
      <c r="B131" s="70" t="s">
        <v>704</v>
      </c>
      <c r="C131" s="4"/>
      <c r="D131" s="4"/>
    </row>
    <row r="132" spans="1:4" x14ac:dyDescent="0.25">
      <c r="A132" s="9">
        <v>131</v>
      </c>
      <c r="B132" s="70" t="s">
        <v>709</v>
      </c>
      <c r="C132" s="9"/>
      <c r="D132" s="9"/>
    </row>
    <row r="133" spans="1:4" x14ac:dyDescent="0.25">
      <c r="A133" s="9">
        <v>132</v>
      </c>
      <c r="B133" s="70" t="s">
        <v>710</v>
      </c>
      <c r="C133" s="9"/>
      <c r="D133" s="9"/>
    </row>
    <row r="134" spans="1:4" x14ac:dyDescent="0.25">
      <c r="A134" s="9">
        <v>133</v>
      </c>
      <c r="B134" s="70" t="s">
        <v>711</v>
      </c>
      <c r="C134" s="4"/>
      <c r="D134" s="4"/>
    </row>
    <row r="135" spans="1:4" x14ac:dyDescent="0.25">
      <c r="A135" s="9">
        <v>134</v>
      </c>
      <c r="B135" s="116" t="s">
        <v>792</v>
      </c>
      <c r="C135" s="9"/>
      <c r="D135" s="9"/>
    </row>
    <row r="136" spans="1:4" x14ac:dyDescent="0.25">
      <c r="A136" s="9">
        <v>135</v>
      </c>
      <c r="B136" s="116" t="s">
        <v>793</v>
      </c>
      <c r="C136" s="9"/>
      <c r="D136" s="9"/>
    </row>
    <row r="137" spans="1:4" x14ac:dyDescent="0.25">
      <c r="A137" s="9">
        <v>136</v>
      </c>
      <c r="B137" s="116" t="s">
        <v>972</v>
      </c>
      <c r="C137" s="9"/>
      <c r="D137" s="9"/>
    </row>
    <row r="138" spans="1:4" x14ac:dyDescent="0.25">
      <c r="A138" s="9">
        <v>137</v>
      </c>
      <c r="B138" s="116" t="s">
        <v>973</v>
      </c>
      <c r="C138" s="9"/>
      <c r="D138" s="9"/>
    </row>
    <row r="139" spans="1:4" x14ac:dyDescent="0.25">
      <c r="A139" s="9">
        <v>138</v>
      </c>
      <c r="B139" s="116" t="s">
        <v>974</v>
      </c>
      <c r="C139" s="9"/>
      <c r="D139" s="9"/>
    </row>
    <row r="140" spans="1:4" x14ac:dyDescent="0.25">
      <c r="A140" s="9">
        <v>139</v>
      </c>
      <c r="B140" s="184" t="s">
        <v>975</v>
      </c>
      <c r="C140" s="4"/>
      <c r="D140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E4B0-19E2-4927-8F3C-673C27BAAF61}">
  <sheetPr codeName="Planilha7"/>
  <dimension ref="A1:B8"/>
  <sheetViews>
    <sheetView zoomScaleNormal="100" workbookViewId="0">
      <selection sqref="A1:B8"/>
    </sheetView>
  </sheetViews>
  <sheetFormatPr defaultRowHeight="15" x14ac:dyDescent="0.25"/>
  <cols>
    <col min="1" max="1" width="28.7109375" bestFit="1" customWidth="1"/>
    <col min="2" max="2" width="15.85546875" bestFit="1" customWidth="1"/>
  </cols>
  <sheetData>
    <row r="1" spans="1:2" x14ac:dyDescent="0.25">
      <c r="A1" s="20" t="s">
        <v>219</v>
      </c>
      <c r="B1" s="21">
        <f>SUM(Tabela5[[#All],[Marlon Colovini]:[Eliane Cassol Riewe]])</f>
        <v>1969942</v>
      </c>
    </row>
    <row r="2" spans="1:2" x14ac:dyDescent="0.25">
      <c r="A2" s="20" t="s">
        <v>220</v>
      </c>
      <c r="B2" s="22">
        <f>B1*0.84</f>
        <v>1654751.28</v>
      </c>
    </row>
    <row r="3" spans="1:2" x14ac:dyDescent="0.25">
      <c r="A3" s="20" t="s">
        <v>221</v>
      </c>
      <c r="B3" s="23">
        <f>B1/474.466</f>
        <v>4151.9139411464676</v>
      </c>
    </row>
    <row r="4" spans="1:2" x14ac:dyDescent="0.25">
      <c r="A4" s="20" t="s">
        <v>222</v>
      </c>
      <c r="B4" s="23">
        <f>B1/3.3898</f>
        <v>581138.12024308217</v>
      </c>
    </row>
    <row r="5" spans="1:2" x14ac:dyDescent="0.25">
      <c r="A5" s="20" t="s">
        <v>223</v>
      </c>
      <c r="B5" s="11">
        <f>COUNTIF(Tabela14[[#All],[Atualizada]],"Sim")</f>
        <v>118</v>
      </c>
    </row>
    <row r="6" spans="1:2" x14ac:dyDescent="0.25">
      <c r="A6" s="20" t="s">
        <v>158</v>
      </c>
      <c r="B6" s="11">
        <f>COUNTIF(Tabela14[[#All],[Consolidadas]],"Sim")</f>
        <v>129</v>
      </c>
    </row>
    <row r="7" spans="1:2" x14ac:dyDescent="0.25">
      <c r="A7" s="20" t="s">
        <v>224</v>
      </c>
      <c r="B7" s="24">
        <f>ROUNDDOWN(SUMIF(Tabela14[Atualizada],"Sim",Tabela14[Potência]),2)</f>
        <v>1513.78</v>
      </c>
    </row>
    <row r="8" spans="1:2" x14ac:dyDescent="0.25">
      <c r="A8" s="20" t="s">
        <v>225</v>
      </c>
      <c r="B8" s="24">
        <f>ROUNDDOWN(SUMIF(Tabela14[Consolidadas],"Sim",Tabela14[Potência]),2)</f>
        <v>1622.59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5CF89-27AB-4851-9A82-67424CAB9D6F}">
  <sheetPr codeName="Planilha8"/>
  <dimension ref="A1:A98"/>
  <sheetViews>
    <sheetView topLeftCell="A86" zoomScale="90" zoomScaleNormal="90" workbookViewId="0">
      <selection activeCell="A99" sqref="A99"/>
    </sheetView>
  </sheetViews>
  <sheetFormatPr defaultRowHeight="15" x14ac:dyDescent="0.25"/>
  <cols>
    <col min="1" max="1" width="46.85546875" style="74" bestFit="1" customWidth="1"/>
    <col min="2" max="2" width="7.7109375" style="5" customWidth="1"/>
    <col min="3" max="16384" width="9.140625" style="5"/>
  </cols>
  <sheetData>
    <row r="1" spans="1:1" x14ac:dyDescent="0.25">
      <c r="A1" s="74" t="s">
        <v>153</v>
      </c>
    </row>
    <row r="2" spans="1:1" x14ac:dyDescent="0.25">
      <c r="A2" s="74" t="s">
        <v>301</v>
      </c>
    </row>
    <row r="3" spans="1:1" x14ac:dyDescent="0.25">
      <c r="A3" s="74" t="s">
        <v>302</v>
      </c>
    </row>
    <row r="4" spans="1:1" x14ac:dyDescent="0.25">
      <c r="A4" s="74" t="s">
        <v>303</v>
      </c>
    </row>
    <row r="5" spans="1:1" x14ac:dyDescent="0.25">
      <c r="A5" s="74" t="s">
        <v>304</v>
      </c>
    </row>
    <row r="6" spans="1:1" x14ac:dyDescent="0.25">
      <c r="A6" s="74" t="s">
        <v>305</v>
      </c>
    </row>
    <row r="7" spans="1:1" x14ac:dyDescent="0.25">
      <c r="A7" s="74" t="s">
        <v>306</v>
      </c>
    </row>
    <row r="8" spans="1:1" x14ac:dyDescent="0.25">
      <c r="A8" s="74" t="s">
        <v>307</v>
      </c>
    </row>
    <row r="9" spans="1:1" x14ac:dyDescent="0.25">
      <c r="A9" s="74" t="s">
        <v>308</v>
      </c>
    </row>
    <row r="10" spans="1:1" x14ac:dyDescent="0.25">
      <c r="A10" s="74" t="s">
        <v>309</v>
      </c>
    </row>
    <row r="11" spans="1:1" x14ac:dyDescent="0.25">
      <c r="A11" s="74" t="s">
        <v>310</v>
      </c>
    </row>
    <row r="12" spans="1:1" x14ac:dyDescent="0.25">
      <c r="A12" s="74" t="s">
        <v>311</v>
      </c>
    </row>
    <row r="13" spans="1:1" x14ac:dyDescent="0.25">
      <c r="A13" s="74" t="s">
        <v>312</v>
      </c>
    </row>
    <row r="14" spans="1:1" x14ac:dyDescent="0.25">
      <c r="A14" s="74" t="s">
        <v>313</v>
      </c>
    </row>
    <row r="15" spans="1:1" x14ac:dyDescent="0.25">
      <c r="A15" s="74" t="s">
        <v>314</v>
      </c>
    </row>
    <row r="16" spans="1:1" x14ac:dyDescent="0.25">
      <c r="A16" s="74" t="s">
        <v>315</v>
      </c>
    </row>
    <row r="17" spans="1:1" x14ac:dyDescent="0.25">
      <c r="A17" s="74" t="s">
        <v>316</v>
      </c>
    </row>
    <row r="18" spans="1:1" x14ac:dyDescent="0.25">
      <c r="A18" s="74" t="s">
        <v>317</v>
      </c>
    </row>
    <row r="19" spans="1:1" x14ac:dyDescent="0.25">
      <c r="A19" s="74" t="s">
        <v>318</v>
      </c>
    </row>
    <row r="20" spans="1:1" x14ac:dyDescent="0.25">
      <c r="A20" s="74" t="s">
        <v>319</v>
      </c>
    </row>
    <row r="21" spans="1:1" x14ac:dyDescent="0.25">
      <c r="A21" s="74" t="s">
        <v>320</v>
      </c>
    </row>
    <row r="22" spans="1:1" x14ac:dyDescent="0.25">
      <c r="A22" s="74" t="s">
        <v>321</v>
      </c>
    </row>
    <row r="23" spans="1:1" x14ac:dyDescent="0.25">
      <c r="A23" s="74" t="s">
        <v>322</v>
      </c>
    </row>
    <row r="24" spans="1:1" x14ac:dyDescent="0.25">
      <c r="A24" s="74" t="s">
        <v>323</v>
      </c>
    </row>
    <row r="25" spans="1:1" x14ac:dyDescent="0.25">
      <c r="A25" s="74" t="s">
        <v>324</v>
      </c>
    </row>
    <row r="26" spans="1:1" x14ac:dyDescent="0.25">
      <c r="A26" s="74" t="s">
        <v>325</v>
      </c>
    </row>
    <row r="27" spans="1:1" x14ac:dyDescent="0.25">
      <c r="A27" s="74" t="s">
        <v>326</v>
      </c>
    </row>
    <row r="28" spans="1:1" x14ac:dyDescent="0.25">
      <c r="A28" s="74" t="s">
        <v>327</v>
      </c>
    </row>
    <row r="29" spans="1:1" x14ac:dyDescent="0.25">
      <c r="A29" s="74" t="s">
        <v>328</v>
      </c>
    </row>
    <row r="30" spans="1:1" x14ac:dyDescent="0.25">
      <c r="A30" s="74" t="s">
        <v>329</v>
      </c>
    </row>
    <row r="31" spans="1:1" x14ac:dyDescent="0.25">
      <c r="A31" s="74" t="s">
        <v>330</v>
      </c>
    </row>
    <row r="32" spans="1:1" x14ac:dyDescent="0.25">
      <c r="A32" s="74" t="s">
        <v>331</v>
      </c>
    </row>
    <row r="33" spans="1:1" x14ac:dyDescent="0.25">
      <c r="A33" s="74" t="s">
        <v>332</v>
      </c>
    </row>
    <row r="34" spans="1:1" x14ac:dyDescent="0.25">
      <c r="A34" s="74" t="s">
        <v>333</v>
      </c>
    </row>
    <row r="35" spans="1:1" x14ac:dyDescent="0.25">
      <c r="A35" s="74" t="s">
        <v>334</v>
      </c>
    </row>
    <row r="36" spans="1:1" x14ac:dyDescent="0.25">
      <c r="A36" s="74" t="s">
        <v>335</v>
      </c>
    </row>
    <row r="37" spans="1:1" x14ac:dyDescent="0.25">
      <c r="A37" s="74" t="s">
        <v>336</v>
      </c>
    </row>
    <row r="38" spans="1:1" x14ac:dyDescent="0.25">
      <c r="A38" s="74" t="s">
        <v>337</v>
      </c>
    </row>
    <row r="39" spans="1:1" x14ac:dyDescent="0.25">
      <c r="A39" s="74" t="s">
        <v>338</v>
      </c>
    </row>
    <row r="40" spans="1:1" x14ac:dyDescent="0.25">
      <c r="A40" s="74" t="s">
        <v>339</v>
      </c>
    </row>
    <row r="41" spans="1:1" x14ac:dyDescent="0.25">
      <c r="A41" s="74" t="s">
        <v>340</v>
      </c>
    </row>
    <row r="42" spans="1:1" x14ac:dyDescent="0.25">
      <c r="A42" s="74" t="s">
        <v>341</v>
      </c>
    </row>
    <row r="43" spans="1:1" x14ac:dyDescent="0.25">
      <c r="A43" s="74" t="s">
        <v>342</v>
      </c>
    </row>
    <row r="44" spans="1:1" x14ac:dyDescent="0.25">
      <c r="A44" s="74" t="s">
        <v>343</v>
      </c>
    </row>
    <row r="45" spans="1:1" x14ac:dyDescent="0.25">
      <c r="A45" s="74" t="s">
        <v>344</v>
      </c>
    </row>
    <row r="46" spans="1:1" x14ac:dyDescent="0.25">
      <c r="A46" s="74" t="s">
        <v>345</v>
      </c>
    </row>
    <row r="47" spans="1:1" x14ac:dyDescent="0.25">
      <c r="A47" s="74" t="s">
        <v>346</v>
      </c>
    </row>
    <row r="48" spans="1:1" x14ac:dyDescent="0.25">
      <c r="A48" s="74" t="s">
        <v>347</v>
      </c>
    </row>
    <row r="49" spans="1:1" x14ac:dyDescent="0.25">
      <c r="A49" s="74" t="s">
        <v>348</v>
      </c>
    </row>
    <row r="50" spans="1:1" x14ac:dyDescent="0.25">
      <c r="A50" s="74" t="s">
        <v>349</v>
      </c>
    </row>
    <row r="51" spans="1:1" x14ac:dyDescent="0.25">
      <c r="A51" s="74" t="s">
        <v>350</v>
      </c>
    </row>
    <row r="52" spans="1:1" x14ac:dyDescent="0.25">
      <c r="A52" s="74" t="s">
        <v>351</v>
      </c>
    </row>
    <row r="53" spans="1:1" x14ac:dyDescent="0.25">
      <c r="A53" s="74" t="s">
        <v>352</v>
      </c>
    </row>
    <row r="54" spans="1:1" x14ac:dyDescent="0.25">
      <c r="A54" s="74" t="s">
        <v>353</v>
      </c>
    </row>
    <row r="55" spans="1:1" x14ac:dyDescent="0.25">
      <c r="A55" s="74" t="s">
        <v>354</v>
      </c>
    </row>
    <row r="56" spans="1:1" x14ac:dyDescent="0.25">
      <c r="A56" s="74" t="s">
        <v>355</v>
      </c>
    </row>
    <row r="57" spans="1:1" x14ac:dyDescent="0.25">
      <c r="A57" s="74" t="s">
        <v>356</v>
      </c>
    </row>
    <row r="58" spans="1:1" x14ac:dyDescent="0.25">
      <c r="A58" s="74" t="s">
        <v>357</v>
      </c>
    </row>
    <row r="59" spans="1:1" x14ac:dyDescent="0.25">
      <c r="A59" s="74" t="s">
        <v>358</v>
      </c>
    </row>
    <row r="60" spans="1:1" x14ac:dyDescent="0.25">
      <c r="A60" s="74" t="s">
        <v>359</v>
      </c>
    </row>
    <row r="61" spans="1:1" x14ac:dyDescent="0.25">
      <c r="A61" s="74" t="s">
        <v>360</v>
      </c>
    </row>
    <row r="62" spans="1:1" x14ac:dyDescent="0.25">
      <c r="A62" s="74" t="s">
        <v>361</v>
      </c>
    </row>
    <row r="63" spans="1:1" x14ac:dyDescent="0.25">
      <c r="A63" s="74" t="s">
        <v>362</v>
      </c>
    </row>
    <row r="64" spans="1:1" x14ac:dyDescent="0.25">
      <c r="A64" s="74" t="s">
        <v>363</v>
      </c>
    </row>
    <row r="65" spans="1:1" x14ac:dyDescent="0.25">
      <c r="A65" s="74" t="s">
        <v>364</v>
      </c>
    </row>
    <row r="66" spans="1:1" x14ac:dyDescent="0.25">
      <c r="A66" s="74" t="s">
        <v>365</v>
      </c>
    </row>
    <row r="67" spans="1:1" x14ac:dyDescent="0.25">
      <c r="A67" s="74" t="s">
        <v>366</v>
      </c>
    </row>
    <row r="68" spans="1:1" x14ac:dyDescent="0.25">
      <c r="A68" s="74" t="s">
        <v>367</v>
      </c>
    </row>
    <row r="69" spans="1:1" x14ac:dyDescent="0.25">
      <c r="A69" s="74" t="s">
        <v>368</v>
      </c>
    </row>
    <row r="70" spans="1:1" x14ac:dyDescent="0.25">
      <c r="A70" s="74" t="s">
        <v>369</v>
      </c>
    </row>
    <row r="71" spans="1:1" x14ac:dyDescent="0.25">
      <c r="A71" s="74" t="s">
        <v>370</v>
      </c>
    </row>
    <row r="72" spans="1:1" x14ac:dyDescent="0.25">
      <c r="A72" s="74" t="s">
        <v>371</v>
      </c>
    </row>
    <row r="73" spans="1:1" x14ac:dyDescent="0.25">
      <c r="A73" s="74" t="s">
        <v>372</v>
      </c>
    </row>
    <row r="74" spans="1:1" x14ac:dyDescent="0.25">
      <c r="A74" s="74" t="s">
        <v>373</v>
      </c>
    </row>
    <row r="75" spans="1:1" x14ac:dyDescent="0.25">
      <c r="A75" s="74" t="s">
        <v>374</v>
      </c>
    </row>
    <row r="76" spans="1:1" x14ac:dyDescent="0.25">
      <c r="A76" s="74" t="s">
        <v>375</v>
      </c>
    </row>
    <row r="77" spans="1:1" x14ac:dyDescent="0.25">
      <c r="A77" s="74" t="s">
        <v>376</v>
      </c>
    </row>
    <row r="78" spans="1:1" x14ac:dyDescent="0.25">
      <c r="A78" s="74" t="s">
        <v>377</v>
      </c>
    </row>
    <row r="79" spans="1:1" x14ac:dyDescent="0.25">
      <c r="A79" s="74" t="s">
        <v>378</v>
      </c>
    </row>
    <row r="80" spans="1:1" x14ac:dyDescent="0.25">
      <c r="A80" s="74" t="s">
        <v>379</v>
      </c>
    </row>
    <row r="81" spans="1:1" x14ac:dyDescent="0.25">
      <c r="A81" s="74" t="s">
        <v>380</v>
      </c>
    </row>
    <row r="82" spans="1:1" x14ac:dyDescent="0.25">
      <c r="A82" s="74" t="s">
        <v>381</v>
      </c>
    </row>
    <row r="83" spans="1:1" x14ac:dyDescent="0.25">
      <c r="A83" s="74" t="s">
        <v>382</v>
      </c>
    </row>
    <row r="84" spans="1:1" x14ac:dyDescent="0.25">
      <c r="A84" s="74" t="s">
        <v>383</v>
      </c>
    </row>
    <row r="85" spans="1:1" x14ac:dyDescent="0.25">
      <c r="A85" s="74" t="s">
        <v>384</v>
      </c>
    </row>
    <row r="86" spans="1:1" x14ac:dyDescent="0.25">
      <c r="A86" s="74" t="s">
        <v>385</v>
      </c>
    </row>
    <row r="87" spans="1:1" x14ac:dyDescent="0.25">
      <c r="A87" s="74" t="s">
        <v>386</v>
      </c>
    </row>
    <row r="88" spans="1:1" x14ac:dyDescent="0.25">
      <c r="A88" s="74" t="s">
        <v>387</v>
      </c>
    </row>
    <row r="89" spans="1:1" x14ac:dyDescent="0.25">
      <c r="A89" s="74" t="s">
        <v>388</v>
      </c>
    </row>
    <row r="90" spans="1:1" x14ac:dyDescent="0.25">
      <c r="A90" s="74" t="s">
        <v>416</v>
      </c>
    </row>
    <row r="91" spans="1:1" x14ac:dyDescent="0.25">
      <c r="A91" s="74" t="s">
        <v>417</v>
      </c>
    </row>
    <row r="92" spans="1:1" x14ac:dyDescent="0.25">
      <c r="A92" s="74" t="s">
        <v>418</v>
      </c>
    </row>
    <row r="93" spans="1:1" x14ac:dyDescent="0.25">
      <c r="A93" s="74" t="s">
        <v>421</v>
      </c>
    </row>
    <row r="94" spans="1:1" x14ac:dyDescent="0.25">
      <c r="A94" s="74" t="s">
        <v>426</v>
      </c>
    </row>
    <row r="95" spans="1:1" x14ac:dyDescent="0.25">
      <c r="A95" s="74" t="s">
        <v>427</v>
      </c>
    </row>
    <row r="96" spans="1:1" x14ac:dyDescent="0.25">
      <c r="A96" s="74" t="s">
        <v>434</v>
      </c>
    </row>
    <row r="97" spans="1:1" x14ac:dyDescent="0.25">
      <c r="A97" s="74" t="s">
        <v>432</v>
      </c>
    </row>
    <row r="98" spans="1:1" x14ac:dyDescent="0.25">
      <c r="A98" s="74" t="s">
        <v>433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i l k O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I p Z D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W Q 5 R M Q q a e l M B A A A m A g A A E w A c A E Z v c m 1 1 b G F z L 1 N l Y 3 R p b 2 4 x L m 0 g o h g A K K A U A A A A A A A A A A A A A A A A A A A A A A A A A A A A b Y / N a s J A F I X 3 g b z D Z b p R C I F C 6 U J x E Z K x S N V I k r Y L I 2 V M r n T q Z E Y y I 1 i C a 9 + h L 9 B t 1 1 2 a F 2 v 8 2 Y j O Z p j v n D n 3 X I 2 Z 4 U p C f L r v u 7 Z l W / q D l Z j D k G v D f M F R G t T Q A 4 H G t q A 5 f d W Q B t B N h s J 9 U + V y r t S y 1 e c C X f + g S a N b x O u k I 8 x 5 x i W D M F u v W N Y M Y C K d R K F P g 8 G I j p M w h o B C T J 9 e I m 9 c 7 z x o H l 7 9 H d A 0 d G M X 4 n D o R W k Y B X R 0 8 k W v g 3 o X u h u h C 9 J 2 Q K 6 F c M C U a 2 w 7 p 2 Y X l d 8 T N h e H n s e + 1 X R g s O i R C w t x n r n M e + T o J L P t N G C G z c 5 h d y T h K w W e M F i y X J E m 6 e h z k 5 J J v V B l 4 S u x L m T y t U L d u j H a q S o i 9 3 / E g Y E 0 j w / u w b h 1 o C J n W y O Y B o H B j T n y 8 f 4 X J q X 6 R K O u P x 3 E M L 7 m V O Z Y Y v 2 j r u I S F L h Q E j t X C i 0 Y F x d 0 2 7 Y t L m 8 v 3 v 0 H U E s B A i 0 A F A A C A A g A i l k O U f q T M M y o A A A A + A A A A B I A A A A A A A A A A A A A A A A A A A A A A E N v b m Z p Z y 9 Q Y W N r Y W d l L n h t b F B L A Q I t A B Q A A g A I A I p Z D l E P y u m r p A A A A O k A A A A T A A A A A A A A A A A A A A A A A P Q A A A B b Q 2 9 u d G V u d F 9 U e X B l c 1 0 u e G 1 s U E s B A i 0 A F A A C A A g A i l k O U T E K m n p T A Q A A J g I A A B M A A A A A A A A A A A A A A A A A 5 Q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Q w A A A A A A A D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F D b G l l b n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h Q 2 x p Z W 5 0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0 V D E 0 O j E y O j I w L j E y O D k 1 M D h a I i A v P j x F b n R y e S B U e X B l P S J G a W x s Q 2 9 s d W 1 u V H l w Z X M i I F Z h b H V l P S J z Q X d Z R E F 3 W U d C Z z 0 9 I i A v P j x F b n R y e S B U e X B l P S J G a W x s Q 2 9 s d W 1 u T m F t Z X M i I F Z h b H V l P S J z W y Z x d W 9 0 O 2 7 C u i Z x d W 9 0 O y w m c X V v d D t D b G l l b n R l J n F 1 b 3 Q 7 L C Z x d W 9 0 O 0 7 C s C B Q c m 9 q Z X R v J n F 1 b 3 Q 7 L C Z x d W 9 0 O 0 7 C s C B P U y Z x d W 9 0 O y w m c X V v d D t F b m R l c m X D p 2 8 m c X V v d D s s J n F 1 b 3 Q 7 V G V s Z W Z v b m U 6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F D b G l l b n R l c y 9 U a X B v I E F s d G V y Y W R v L n t u w r o s M H 0 m c X V v d D s s J n F 1 b 3 Q 7 U 2 V j d G l v b j E v T G l z d G F D b G l l b n R l c y 9 U a X B v I E F s d G V y Y W R v L n t D b G l l b n R l L D F 9 J n F 1 b 3 Q 7 L C Z x d W 9 0 O 1 N l Y 3 R p b 2 4 x L 0 x p c 3 R h Q 2 x p Z W 5 0 Z X M v V G l w b y B B b H R l c m F k b y 5 7 T s K w I F B y b 2 p l d G 8 s M n 0 m c X V v d D s s J n F 1 b 3 Q 7 U 2 V j d G l v b j E v T G l z d G F D b G l l b n R l c y 9 U a X B v I E F s d G V y Y W R v L n t O w r A g T 1 M s M 3 0 m c X V v d D s s J n F 1 b 3 Q 7 U 2 V j d G l v b j E v T G l z d G F D b G l l b n R l c y 9 U a X B v I E F s d G V y Y W R v L n t F b m R l c m X D p 2 8 s N H 0 m c X V v d D s s J n F 1 b 3 Q 7 U 2 V j d G l v b j E v T G l z d G F D b G l l b n R l c y 9 U a X B v I E F s d G V y Y W R v L n t U Z W x l Z m 9 u Z T o s N X 0 m c X V v d D s s J n F 1 b 3 Q 7 U 2 V j d G l v b j E v T G l z d G F D b G l l b n R l c y 9 U a X B v I E F s d G V y Y W R v L n t F b W F p b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N 0 Y U N s a W V u d G V z L 1 R p c G 8 g Q W x 0 Z X J h Z G 8 u e 2 7 C u i w w f S Z x d W 9 0 O y w m c X V v d D t T Z W N 0 a W 9 u M S 9 M a X N 0 Y U N s a W V u d G V z L 1 R p c G 8 g Q W x 0 Z X J h Z G 8 u e 0 N s a W V u d G U s M X 0 m c X V v d D s s J n F 1 b 3 Q 7 U 2 V j d G l v b j E v T G l z d G F D b G l l b n R l c y 9 U a X B v I E F s d G V y Y W R v L n t O w r A g U H J v a m V 0 b y w y f S Z x d W 9 0 O y w m c X V v d D t T Z W N 0 a W 9 u M S 9 M a X N 0 Y U N s a W V u d G V z L 1 R p c G 8 g Q W x 0 Z X J h Z G 8 u e 0 7 C s C B P U y w z f S Z x d W 9 0 O y w m c X V v d D t T Z W N 0 a W 9 u M S 9 M a X N 0 Y U N s a W V u d G V z L 1 R p c G 8 g Q W x 0 Z X J h Z G 8 u e 0 V u Z G V y Z c O n b y w 0 f S Z x d W 9 0 O y w m c X V v d D t T Z W N 0 a W 9 u M S 9 M a X N 0 Y U N s a W V u d G V z L 1 R p c G 8 g Q W x 0 Z X J h Z G 8 u e 1 R l b G V m b 2 5 l O i w 1 f S Z x d W 9 0 O y w m c X V v d D t T Z W N 0 a W 9 u M S 9 M a X N 0 Y U N s a W V u d G V z L 1 R p c G 8 g Q W x 0 Z X J h Z G 8 u e 0 V t Y W l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Y U N s a W V u d G V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D b G l l b n R l c y 9 M a X N 0 Y U N s a W V u d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D b G l l b n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X Z u J Z 1 O j k S z g z K W 6 u k J 5 A A A A A A C A A A A A A A Q Z g A A A A E A A C A A A A A C g b X m l a E 9 O 9 f i 8 y V g h 7 o Y N f 7 N h k n y d 1 N f K o q j R 1 d Z e w A A A A A O g A A A A A I A A C A A A A A N i / y y W F v Q i q s z i 2 2 X w p 9 X J e h 2 7 k i 4 3 O i 1 a B + 5 N j x 0 Q F A A A A B l A 1 B W O v f h 5 9 6 m L 3 l S G z t x a g f A C 3 4 D 6 T F J o 9 k p X y 3 4 H U Q 6 F Q R T k e o K q H f I l Z y 5 S v z O J 3 u y r H Y L H W T v v o A q k x U Y q F / w E V 0 s S / v W b u v 5 d y n U w E A A A A C z C 0 m v O e f 5 i v f F t J h L z n H i R G 2 C H 0 K q A 6 w R X / m v b h i d g P m i Q l Y 1 b / V Y 6 Y F K P t z A Z b M S l v D b n j z 5 6 r F 1 v t o L L E z s < / D a t a M a s h u p > 
</file>

<file path=customXml/itemProps1.xml><?xml version="1.0" encoding="utf-8"?>
<ds:datastoreItem xmlns:ds="http://schemas.openxmlformats.org/officeDocument/2006/customXml" ds:itemID="{FA1F2A5F-0B36-42C7-BE82-95DF40D2D9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1</vt:i4>
      </vt:variant>
    </vt:vector>
  </HeadingPairs>
  <TitlesOfParts>
    <vt:vector size="21" baseType="lpstr">
      <vt:lpstr>DashBoard</vt:lpstr>
      <vt:lpstr>Gráficos</vt:lpstr>
      <vt:lpstr>Consolidação</vt:lpstr>
      <vt:lpstr>Listas de Projetos</vt:lpstr>
      <vt:lpstr>MigraçãoNetEco</vt:lpstr>
      <vt:lpstr>Prev</vt:lpstr>
      <vt:lpstr>Registro</vt:lpstr>
      <vt:lpstr>Site</vt:lpstr>
      <vt:lpstr>Pastas</vt:lpstr>
      <vt:lpstr>Relação</vt:lpstr>
      <vt:lpstr>GeracaoPortal</vt:lpstr>
      <vt:lpstr>GeracaoConta</vt:lpstr>
      <vt:lpstr>Valor</vt:lpstr>
      <vt:lpstr>Valor contas</vt:lpstr>
      <vt:lpstr>Senha Acessos</vt:lpstr>
      <vt:lpstr>Senhas Internet</vt:lpstr>
      <vt:lpstr>Lista OS</vt:lpstr>
      <vt:lpstr>Limpezas</vt:lpstr>
      <vt:lpstr>Seriais FusionSolar</vt:lpstr>
      <vt:lpstr>RelaçãoMensal</vt:lpstr>
      <vt:lpstr>Consolidados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ENERGENS_04</dc:creator>
  <cp:lastModifiedBy>ENERGENS_04</cp:lastModifiedBy>
  <dcterms:created xsi:type="dcterms:W3CDTF">2019-10-29T18:03:47Z</dcterms:created>
  <dcterms:modified xsi:type="dcterms:W3CDTF">2020-08-17T14:15:57Z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3544b56e-3d03-49b0-a50e-9704ae0e119e</vt:lpwstr>
  </property>
</Properties>
</file>