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tos\Confiabilidade\STB32\"/>
    </mc:Choice>
  </mc:AlternateContent>
  <xr:revisionPtr revIDLastSave="0" documentId="13_ncr:1_{4A10C5D0-FBEB-4FEC-90C7-4A5AC3C17608}" xr6:coauthVersionLast="47" xr6:coauthVersionMax="47" xr10:uidLastSave="{00000000-0000-0000-0000-000000000000}"/>
  <bookViews>
    <workbookView xWindow="-120" yWindow="-120" windowWidth="29040" windowHeight="15720" tabRatio="662" activeTab="6" xr2:uid="{BF70868E-A8BD-433C-AC44-EAE67A23BC06}"/>
  </bookViews>
  <sheets>
    <sheet name="Barras" sheetId="6" r:id="rId1"/>
    <sheet name="Linhas" sheetId="8" r:id="rId2"/>
    <sheet name="Q Linhas" sheetId="1" r:id="rId3"/>
    <sheet name="Severidade" sheetId="7" r:id="rId4"/>
    <sheet name="Contigencias ordem 1" sheetId="4" r:id="rId5"/>
    <sheet name="Contigencias ordem 2" sheetId="5" r:id="rId6"/>
    <sheet name="Planilha1" sheetId="9" r:id="rId7"/>
  </sheets>
  <definedNames>
    <definedName name="leonardoBarras" localSheetId="0">Barras!$A$1:$AM$161</definedName>
    <definedName name="SegmentaçãodeDados_Barra_DE">#N/A</definedName>
    <definedName name="SegmentaçãodeDados_Barra_PARA">#N/A</definedName>
    <definedName name="SegmentaçãodeDados_Circuito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8"/>
        <x14:slicerCache r:id="rId9"/>
        <x14:slicerCache r:id="rId10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9" i="9" l="1"/>
  <c r="G39" i="9"/>
  <c r="L40" i="9" s="1"/>
  <c r="B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2" i="5"/>
  <c r="L3" i="4"/>
  <c r="L4" i="4"/>
  <c r="L5" i="4"/>
  <c r="L6" i="4"/>
  <c r="L7" i="4"/>
  <c r="L2" i="4"/>
  <c r="G40" i="9" l="1"/>
  <c r="K39" i="9"/>
  <c r="M39" i="9" s="1"/>
  <c r="F39" i="9"/>
  <c r="F23" i="5"/>
  <c r="J23" i="5"/>
  <c r="L23" i="5"/>
  <c r="F24" i="5"/>
  <c r="J24" i="5"/>
  <c r="L24" i="5"/>
  <c r="F25" i="5"/>
  <c r="J25" i="5"/>
  <c r="L25" i="5"/>
  <c r="F26" i="5"/>
  <c r="J26" i="5"/>
  <c r="L26" i="5"/>
  <c r="F27" i="5"/>
  <c r="J27" i="5"/>
  <c r="L27" i="5"/>
  <c r="F28" i="5"/>
  <c r="J28" i="5"/>
  <c r="L28" i="5"/>
  <c r="F29" i="5"/>
  <c r="J29" i="5"/>
  <c r="L29" i="5"/>
  <c r="F30" i="5"/>
  <c r="J30" i="5"/>
  <c r="L30" i="5"/>
  <c r="F31" i="5"/>
  <c r="J31" i="5"/>
  <c r="L31" i="5"/>
  <c r="F32" i="5"/>
  <c r="J32" i="5"/>
  <c r="L32" i="5"/>
  <c r="D23" i="5"/>
  <c r="D24" i="5"/>
  <c r="D25" i="5"/>
  <c r="D26" i="5"/>
  <c r="D27" i="5"/>
  <c r="D28" i="5"/>
  <c r="D29" i="5"/>
  <c r="D30" i="5"/>
  <c r="D31" i="5"/>
  <c r="D32" i="5"/>
  <c r="D6" i="4"/>
  <c r="F6" i="4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" i="5"/>
  <c r="L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" i="5"/>
  <c r="D2" i="5"/>
  <c r="D2" i="4"/>
  <c r="D3" i="4"/>
  <c r="D4" i="4"/>
  <c r="D5" i="4"/>
  <c r="D7" i="4"/>
  <c r="F2" i="4"/>
  <c r="F3" i="4"/>
  <c r="F4" i="4"/>
  <c r="F5" i="4"/>
  <c r="F7" i="4"/>
  <c r="D2" i="1"/>
  <c r="K39" i="1"/>
  <c r="I39" i="1"/>
  <c r="K38" i="1"/>
  <c r="I38" i="1"/>
  <c r="K37" i="1"/>
  <c r="I37" i="1"/>
  <c r="K36" i="1"/>
  <c r="I36" i="1"/>
  <c r="K35" i="1"/>
  <c r="I35" i="1"/>
  <c r="K34" i="1"/>
  <c r="I34" i="1"/>
  <c r="K33" i="1"/>
  <c r="I33" i="1"/>
  <c r="K32" i="1"/>
  <c r="I32" i="1"/>
  <c r="K31" i="1"/>
  <c r="I31" i="1"/>
  <c r="K30" i="1"/>
  <c r="I30" i="1"/>
  <c r="K29" i="1"/>
  <c r="I29" i="1"/>
  <c r="K28" i="1"/>
  <c r="I28" i="1"/>
  <c r="K27" i="1"/>
  <c r="I27" i="1"/>
  <c r="K26" i="1"/>
  <c r="I26" i="1"/>
  <c r="K25" i="1"/>
  <c r="I25" i="1"/>
  <c r="K24" i="1"/>
  <c r="I24" i="1"/>
  <c r="K23" i="1"/>
  <c r="I23" i="1"/>
  <c r="K22" i="1"/>
  <c r="I22" i="1"/>
  <c r="K21" i="1"/>
  <c r="I21" i="1"/>
  <c r="K20" i="1"/>
  <c r="I20" i="1"/>
  <c r="K19" i="1"/>
  <c r="I19" i="1"/>
  <c r="K18" i="1"/>
  <c r="I18" i="1"/>
  <c r="K17" i="1"/>
  <c r="I17" i="1"/>
  <c r="K16" i="1"/>
  <c r="I16" i="1"/>
  <c r="K15" i="1"/>
  <c r="I15" i="1"/>
  <c r="K14" i="1"/>
  <c r="I14" i="1"/>
  <c r="K13" i="1"/>
  <c r="I13" i="1"/>
  <c r="K12" i="1"/>
  <c r="I12" i="1"/>
  <c r="K11" i="1"/>
  <c r="I11" i="1"/>
  <c r="K10" i="1"/>
  <c r="I10" i="1"/>
  <c r="K9" i="1"/>
  <c r="I9" i="1"/>
  <c r="K8" i="1"/>
  <c r="I8" i="1"/>
  <c r="K7" i="1"/>
  <c r="I7" i="1"/>
  <c r="K6" i="1"/>
  <c r="I6" i="1"/>
  <c r="K5" i="1"/>
  <c r="I5" i="1"/>
  <c r="K4" i="1"/>
  <c r="I4" i="1"/>
  <c r="K3" i="1"/>
  <c r="I3" i="1"/>
  <c r="K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F40" i="9" l="1"/>
  <c r="K40" i="9"/>
  <c r="M40" i="9" s="1"/>
  <c r="H6" i="5" a="1"/>
  <c r="H6" i="5" s="1"/>
  <c r="M27" i="5" a="1"/>
  <c r="M27" i="5" s="1"/>
  <c r="M19" i="5" a="1"/>
  <c r="M19" i="5" s="1"/>
  <c r="N19" i="5" s="1"/>
  <c r="T19" i="5" s="1"/>
  <c r="M12" i="5" a="1"/>
  <c r="M12" i="5" s="1"/>
  <c r="M6" i="5" a="1"/>
  <c r="M6" i="5" s="1"/>
  <c r="N6" i="5" s="1"/>
  <c r="T6" i="5" s="1"/>
  <c r="H29" i="5" a="1"/>
  <c r="H29" i="5" s="1"/>
  <c r="H21" i="5" a="1"/>
  <c r="H21" i="5" s="1"/>
  <c r="H13" i="5" a="1"/>
  <c r="H13" i="5" s="1"/>
  <c r="H5" i="5" a="1"/>
  <c r="H5" i="5" s="1"/>
  <c r="N5" i="5" s="1"/>
  <c r="T5" i="5" s="1"/>
  <c r="M26" i="5" a="1"/>
  <c r="M26" i="5" s="1"/>
  <c r="M11" i="5" a="1"/>
  <c r="M11" i="5" s="1"/>
  <c r="N11" i="5" s="1"/>
  <c r="T11" i="5" s="1"/>
  <c r="M5" i="5" a="1"/>
  <c r="M5" i="5" s="1"/>
  <c r="H28" i="5" a="1"/>
  <c r="H28" i="5" s="1"/>
  <c r="H20" i="5" a="1"/>
  <c r="H20" i="5" s="1"/>
  <c r="H12" i="5" a="1"/>
  <c r="H12" i="5" s="1"/>
  <c r="N12" i="5" s="1"/>
  <c r="T12" i="5" s="1"/>
  <c r="H4" i="5" a="1"/>
  <c r="H4" i="5" s="1"/>
  <c r="M2" i="5" a="1"/>
  <c r="M2" i="5" s="1"/>
  <c r="M25" i="5" a="1"/>
  <c r="M25" i="5" s="1"/>
  <c r="M18" i="5" a="1"/>
  <c r="M18" i="5" s="1"/>
  <c r="H27" i="5" a="1"/>
  <c r="H27" i="5" s="1"/>
  <c r="H19" i="5" a="1"/>
  <c r="H19" i="5" s="1"/>
  <c r="H11" i="5" a="1"/>
  <c r="H11" i="5" s="1"/>
  <c r="H3" i="5" a="1"/>
  <c r="H3" i="5" s="1"/>
  <c r="N3" i="5" s="1"/>
  <c r="T3" i="5" s="1"/>
  <c r="M32" i="5" a="1"/>
  <c r="M32" i="5" s="1"/>
  <c r="N32" i="5" s="1"/>
  <c r="T32" i="5" s="1"/>
  <c r="M24" i="5" a="1"/>
  <c r="M24" i="5" s="1"/>
  <c r="M17" i="5" a="1"/>
  <c r="M17" i="5" s="1"/>
  <c r="M10" i="5" a="1"/>
  <c r="M10" i="5" s="1"/>
  <c r="M4" i="5" a="1"/>
  <c r="M4" i="5" s="1"/>
  <c r="H26" i="5" a="1"/>
  <c r="H26" i="5" s="1"/>
  <c r="H18" i="5" a="1"/>
  <c r="H18" i="5" s="1"/>
  <c r="N18" i="5" s="1"/>
  <c r="T18" i="5" s="1"/>
  <c r="H10" i="5" a="1"/>
  <c r="H10" i="5" s="1"/>
  <c r="N10" i="5" s="1"/>
  <c r="T10" i="5" s="1"/>
  <c r="M31" i="5" a="1"/>
  <c r="M31" i="5" s="1"/>
  <c r="M23" i="5" a="1"/>
  <c r="M23" i="5" s="1"/>
  <c r="M16" i="5" a="1"/>
  <c r="M16" i="5" s="1"/>
  <c r="M9" i="5" a="1"/>
  <c r="M9" i="5" s="1"/>
  <c r="M3" i="5" a="1"/>
  <c r="M3" i="5" s="1"/>
  <c r="H25" i="5" a="1"/>
  <c r="H25" i="5" s="1"/>
  <c r="N25" i="5" s="1"/>
  <c r="H17" i="5" a="1"/>
  <c r="H17" i="5" s="1"/>
  <c r="H9" i="5" a="1"/>
  <c r="H9" i="5" s="1"/>
  <c r="N9" i="5" s="1"/>
  <c r="T9" i="5" s="1"/>
  <c r="M30" i="5" a="1"/>
  <c r="M30" i="5" s="1"/>
  <c r="M22" i="5" a="1"/>
  <c r="M22" i="5" s="1"/>
  <c r="M15" i="5" a="1"/>
  <c r="M15" i="5" s="1"/>
  <c r="H32" i="5" a="1"/>
  <c r="H32" i="5" s="1"/>
  <c r="H24" i="5" a="1"/>
  <c r="H24" i="5" s="1"/>
  <c r="H16" i="5" a="1"/>
  <c r="H16" i="5" s="1"/>
  <c r="N16" i="5" s="1"/>
  <c r="T16" i="5" s="1"/>
  <c r="H8" i="5" a="1"/>
  <c r="H8" i="5" s="1"/>
  <c r="H2" i="5" a="1"/>
  <c r="H2" i="5" s="1"/>
  <c r="M29" i="5" a="1"/>
  <c r="M29" i="5" s="1"/>
  <c r="N29" i="5" s="1"/>
  <c r="M21" i="5" a="1"/>
  <c r="M21" i="5" s="1"/>
  <c r="M14" i="5" a="1"/>
  <c r="M14" i="5" s="1"/>
  <c r="M8" i="5" a="1"/>
  <c r="M8" i="5" s="1"/>
  <c r="H31" i="5" a="1"/>
  <c r="H31" i="5" s="1"/>
  <c r="H23" i="5" a="1"/>
  <c r="H23" i="5" s="1"/>
  <c r="H15" i="5" a="1"/>
  <c r="H15" i="5" s="1"/>
  <c r="N15" i="5" s="1"/>
  <c r="T15" i="5" s="1"/>
  <c r="H7" i="5" a="1"/>
  <c r="H7" i="5" s="1"/>
  <c r="N7" i="5" s="1"/>
  <c r="T7" i="5" s="1"/>
  <c r="H6" i="4" a="1"/>
  <c r="H6" i="4" s="1"/>
  <c r="M28" i="5" a="1"/>
  <c r="M28" i="5" s="1"/>
  <c r="N28" i="5" s="1"/>
  <c r="M20" i="5" a="1"/>
  <c r="M20" i="5" s="1"/>
  <c r="N20" i="5" s="1"/>
  <c r="T20" i="5" s="1"/>
  <c r="M13" i="5" a="1"/>
  <c r="M13" i="5" s="1"/>
  <c r="N13" i="5" s="1"/>
  <c r="T13" i="5" s="1"/>
  <c r="M7" i="5" a="1"/>
  <c r="M7" i="5" s="1"/>
  <c r="H30" i="5" a="1"/>
  <c r="H30" i="5" s="1"/>
  <c r="H22" i="5" a="1"/>
  <c r="H22" i="5" s="1"/>
  <c r="H14" i="5" a="1"/>
  <c r="H14" i="5" s="1"/>
  <c r="N14" i="5" s="1"/>
  <c r="T14" i="5" s="1"/>
  <c r="N26" i="5"/>
  <c r="N27" i="5"/>
  <c r="N17" i="5"/>
  <c r="T17" i="5" s="1"/>
  <c r="N4" i="5"/>
  <c r="T4" i="5" s="1"/>
  <c r="H7" i="4" a="1"/>
  <c r="H7" i="4" s="1"/>
  <c r="H5" i="4" a="1"/>
  <c r="H5" i="4" s="1"/>
  <c r="H4" i="4" a="1"/>
  <c r="H4" i="4" s="1"/>
  <c r="H3" i="4" a="1"/>
  <c r="H3" i="4" s="1"/>
  <c r="H2" i="4" a="1"/>
  <c r="H2" i="4" s="1"/>
  <c r="M2" i="4" s="1"/>
  <c r="N21" i="5" l="1"/>
  <c r="T21" i="5" s="1"/>
  <c r="N30" i="5"/>
  <c r="T30" i="5" s="1"/>
  <c r="N8" i="5"/>
  <c r="T8" i="5" s="1"/>
  <c r="I7" i="4"/>
  <c r="J7" i="4" s="1"/>
  <c r="M7" i="4"/>
  <c r="N31" i="5"/>
  <c r="I5" i="4"/>
  <c r="J5" i="4" s="1"/>
  <c r="M5" i="4"/>
  <c r="O28" i="5"/>
  <c r="P28" i="5" s="1"/>
  <c r="T28" i="5"/>
  <c r="N22" i="5"/>
  <c r="T22" i="5" s="1"/>
  <c r="N24" i="5"/>
  <c r="I4" i="4"/>
  <c r="J4" i="4" s="1"/>
  <c r="M4" i="4"/>
  <c r="I6" i="4"/>
  <c r="J6" i="4" s="1"/>
  <c r="M6" i="4"/>
  <c r="I3" i="4"/>
  <c r="J3" i="4" s="1"/>
  <c r="M3" i="4"/>
  <c r="O25" i="5"/>
  <c r="P25" i="5" s="1"/>
  <c r="T25" i="5"/>
  <c r="O27" i="5"/>
  <c r="P27" i="5" s="1"/>
  <c r="T27" i="5"/>
  <c r="O29" i="5"/>
  <c r="P29" i="5" s="1"/>
  <c r="T29" i="5"/>
  <c r="O26" i="5"/>
  <c r="T26" i="5"/>
  <c r="N23" i="5"/>
  <c r="N2" i="5"/>
  <c r="T2" i="5" s="1"/>
  <c r="P26" i="5"/>
  <c r="O32" i="5"/>
  <c r="P32" i="5" s="1"/>
  <c r="O7" i="5"/>
  <c r="P7" i="5" s="1"/>
  <c r="O6" i="5"/>
  <c r="P6" i="5" s="1"/>
  <c r="O13" i="5"/>
  <c r="P13" i="5" s="1"/>
  <c r="O11" i="5"/>
  <c r="P11" i="5" s="1"/>
  <c r="I2" i="4"/>
  <c r="O30" i="5" l="1"/>
  <c r="P30" i="5" s="1"/>
  <c r="O23" i="5"/>
  <c r="P23" i="5" s="1"/>
  <c r="T23" i="5"/>
  <c r="O24" i="5"/>
  <c r="P24" i="5" s="1"/>
  <c r="T24" i="5"/>
  <c r="O31" i="5"/>
  <c r="P31" i="5" s="1"/>
  <c r="T31" i="5"/>
  <c r="I8" i="4"/>
  <c r="J2" i="4"/>
  <c r="O18" i="5"/>
  <c r="P18" i="5" s="1"/>
  <c r="O16" i="5"/>
  <c r="P16" i="5" s="1"/>
  <c r="O5" i="5"/>
  <c r="P5" i="5" s="1"/>
  <c r="O22" i="5"/>
  <c r="P22" i="5"/>
  <c r="O10" i="5"/>
  <c r="P10" i="5" s="1"/>
  <c r="O3" i="5"/>
  <c r="P3" i="5" s="1"/>
  <c r="O12" i="5"/>
  <c r="P12" i="5" s="1"/>
  <c r="O9" i="5"/>
  <c r="P9" i="5" s="1"/>
  <c r="O21" i="5"/>
  <c r="P21" i="5" s="1"/>
  <c r="O17" i="5"/>
  <c r="P17" i="5" s="1"/>
  <c r="O20" i="5"/>
  <c r="P20" i="5" s="1"/>
  <c r="O14" i="5"/>
  <c r="P14" i="5" s="1"/>
  <c r="O4" i="5"/>
  <c r="P4" i="5" s="1"/>
  <c r="O15" i="5"/>
  <c r="P15" i="5" s="1"/>
  <c r="O19" i="5"/>
  <c r="P19" i="5" s="1"/>
  <c r="O8" i="5"/>
  <c r="P8" i="5" s="1"/>
  <c r="O2" i="5"/>
  <c r="I10" i="4" l="1"/>
  <c r="I11" i="4" s="1"/>
  <c r="J11" i="4" s="1"/>
  <c r="H8" i="4"/>
  <c r="J8" i="4" s="1"/>
  <c r="P2" i="5"/>
  <c r="O33" i="5"/>
  <c r="J10" i="4" l="1"/>
  <c r="N33" i="5"/>
  <c r="P33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AF4C7B-0E42-4270-B1F8-672AB24F7042}" name="leonardoBarras" type="6" refreshedVersion="8" background="1" saveData="1">
    <textPr codePage="932" sourceFile="C:\dev\Confiabilidade_de_Sistemas_Eletricos_de_Potencia_PPGEE_UFSM\STB32\leonardoBarras.csv" decimal="," thousands="." tab="0" semicolon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<sst xmlns="http://schemas.openxmlformats.org/spreadsheetml/2006/main" count="1212" uniqueCount="118">
  <si>
    <t>CNOVOS-SC525</t>
  </si>
  <si>
    <t>BIGUAC-SC525</t>
  </si>
  <si>
    <t>AREIA--PR525</t>
  </si>
  <si>
    <t>SEGRED-PR525</t>
  </si>
  <si>
    <t>ITA-----0425</t>
  </si>
  <si>
    <t>MACHAD-SC525</t>
  </si>
  <si>
    <t>BATEIA-PR525</t>
  </si>
  <si>
    <t>SSANTI-PR525</t>
  </si>
  <si>
    <t>IVAIPE-PR525</t>
  </si>
  <si>
    <t>CURITI-PR525</t>
  </si>
  <si>
    <t>SCAXIA-PR525</t>
  </si>
  <si>
    <t>AREIA-230</t>
  </si>
  <si>
    <t>CURITI-PR230</t>
  </si>
  <si>
    <t>BLUMEN-SC525</t>
  </si>
  <si>
    <t>SOSORIO-230</t>
  </si>
  <si>
    <t>BIGUAC-SC230</t>
  </si>
  <si>
    <t>BLUMEN-SC230</t>
  </si>
  <si>
    <t>JLAC-B-SC230</t>
  </si>
  <si>
    <t>JOINOR-SC230</t>
  </si>
  <si>
    <t>CASCOE-PR525</t>
  </si>
  <si>
    <t>CASCAV-PR230</t>
  </si>
  <si>
    <t>CASCOE-PR230</t>
  </si>
  <si>
    <t>CAXIAS-RS525</t>
  </si>
  <si>
    <t>CAXIAS-RS230</t>
  </si>
  <si>
    <t>MCLARO-RS230</t>
  </si>
  <si>
    <t>GRAVAT-RS525</t>
  </si>
  <si>
    <t>SIDERO-SC230</t>
  </si>
  <si>
    <t>NSRITA-RS525</t>
  </si>
  <si>
    <t>PFUNDO-RS230</t>
  </si>
  <si>
    <t>XANXER-SC230</t>
  </si>
  <si>
    <t>DE</t>
  </si>
  <si>
    <t>PARA</t>
  </si>
  <si>
    <t>q</t>
  </si>
  <si>
    <t>De(barra)</t>
  </si>
  <si>
    <t>Para(barra)</t>
  </si>
  <si>
    <t>Numero Barra DE</t>
  </si>
  <si>
    <t>Nome Barra DE</t>
  </si>
  <si>
    <t>Numero ﾁrea DE</t>
  </si>
  <si>
    <t>Tipo</t>
  </si>
  <si>
    <t>Tensao (kV)</t>
  </si>
  <si>
    <t>Tensao (p.u.)</t>
  </si>
  <si>
    <t>Angulo (graus)</t>
  </si>
  <si>
    <t>Gera軋o Ativa (MW)</t>
  </si>
  <si>
    <t>Geracao Reativa (Mvar)</t>
  </si>
  <si>
    <t>Inje鈬o Equivalente (MW)</t>
  </si>
  <si>
    <t>Injecao Equivalente (Mvar)</t>
  </si>
  <si>
    <t>Carga Ativa (MW)</t>
  </si>
  <si>
    <t>Carga Reativa (Mvar)</t>
  </si>
  <si>
    <t>Potencia Ativa Elo CC (MW)</t>
  </si>
  <si>
    <t>Potencia Reativa Elo CC (Mvar)</t>
  </si>
  <si>
    <t>Motor de Indu鈬o (MW)</t>
  </si>
  <si>
    <t>Motor de Indu鈬o (Mvar)</t>
  </si>
  <si>
    <t>Numero Barra PARA</t>
  </si>
  <si>
    <t>Nome Barra PARA</t>
  </si>
  <si>
    <t>Numero ﾁrea PARA</t>
  </si>
  <si>
    <t>Numero do Circuito</t>
  </si>
  <si>
    <t>Fluxo (MW)</t>
  </si>
  <si>
    <t>Fluxo (Mvar)</t>
  </si>
  <si>
    <t>Fluxo (MVA)</t>
  </si>
  <si>
    <t>Fluxo (%)</t>
  </si>
  <si>
    <t>Fluxo (%) / Tensao Barra DE</t>
  </si>
  <si>
    <t>Capac. Aparente Nominal (MVA)</t>
  </si>
  <si>
    <t>Capac. Aparente Emergencia (MVA)</t>
  </si>
  <si>
    <t>Capacidade Equipamento (MVA)</t>
  </si>
  <si>
    <t>TAP (p.u.)</t>
  </si>
  <si>
    <t>Defasamento (graus)</t>
  </si>
  <si>
    <t>Tie-Line</t>
  </si>
  <si>
    <t>Perda Ativa (MW)</t>
  </si>
  <si>
    <t>Perda Reativa (Mvar)</t>
  </si>
  <si>
    <t>Tensao Circuto Aberto (p.u.)</t>
  </si>
  <si>
    <t>Angulo Circuito Aberto (p.u.)</t>
  </si>
  <si>
    <t>Estado Operativo</t>
  </si>
  <si>
    <t>Estado Operativo - Lado DE</t>
  </si>
  <si>
    <t>Estado Operativo - Lado PARA</t>
  </si>
  <si>
    <t>LIG</t>
  </si>
  <si>
    <t>GRAVA2-RS230</t>
  </si>
  <si>
    <t>BATEIAS-230</t>
  </si>
  <si>
    <t>Violacoes</t>
  </si>
  <si>
    <t>Cont</t>
  </si>
  <si>
    <t>Severidade</t>
  </si>
  <si>
    <t>Barra (para)</t>
  </si>
  <si>
    <t>Barra (de)</t>
  </si>
  <si>
    <t>Barra DE</t>
  </si>
  <si>
    <t>Nome DE</t>
  </si>
  <si>
    <t>Barra PARA</t>
  </si>
  <si>
    <t>Nome PARA</t>
  </si>
  <si>
    <t>Circuito</t>
  </si>
  <si>
    <t>Q</t>
  </si>
  <si>
    <t>Q2</t>
  </si>
  <si>
    <t>Q1</t>
  </si>
  <si>
    <t>Barra (de)1</t>
  </si>
  <si>
    <t>Barra (para)1</t>
  </si>
  <si>
    <t>Para1</t>
  </si>
  <si>
    <t>De1</t>
  </si>
  <si>
    <t>Contingência</t>
  </si>
  <si>
    <t>Violações</t>
  </si>
  <si>
    <t>De2</t>
  </si>
  <si>
    <t>Para2</t>
  </si>
  <si>
    <t>Tensão</t>
  </si>
  <si>
    <t>P</t>
  </si>
  <si>
    <t>Barra (de)2</t>
  </si>
  <si>
    <t>Barra (para)2</t>
  </si>
  <si>
    <t>Q Eq</t>
  </si>
  <si>
    <t>P Eq</t>
  </si>
  <si>
    <t>Divergentes</t>
  </si>
  <si>
    <t>Resultando</t>
  </si>
  <si>
    <t>Divergente</t>
  </si>
  <si>
    <t>Ptotal</t>
  </si>
  <si>
    <t>Qtotal</t>
  </si>
  <si>
    <t>p</t>
  </si>
  <si>
    <t>-</t>
  </si>
  <si>
    <t>Total</t>
  </si>
  <si>
    <t>Total (%)</t>
  </si>
  <si>
    <t>Nível de carregamento (MW)</t>
  </si>
  <si>
    <t>Área 1</t>
  </si>
  <si>
    <t>Área 2</t>
  </si>
  <si>
    <t>Área 3</t>
  </si>
  <si>
    <t>Nível de Geração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</si>
</sst>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00"/>
    <numFmt numFmtId="165" formatCode="0.000%"/>
    <numFmt numFmtId="166" formatCode="0.00000000E+00"/>
    <numFmt numFmtId="167" formatCode="0.0000E+00"/>
    <numFmt numFmtId="168" formatCode="0.000000%"/>
    <numFmt numFmtId="169" formatCode="0.000E+00"/>
    <numFmt numFmtId="170" formatCode="0.00000E+00"/>
    <numFmt numFmtId="171" formatCode="0.000000E+00"/>
    <numFmt numFmtId="174" formatCode="0.0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7" fontId="3" fillId="0" borderId="7" xfId="0" applyNumberFormat="1" applyFont="1" applyBorder="1"/>
    <xf numFmtId="0" fontId="3" fillId="0" borderId="4" xfId="0" applyFont="1" applyBorder="1"/>
    <xf numFmtId="0" fontId="3" fillId="0" borderId="9" xfId="0" applyFont="1" applyBorder="1"/>
    <xf numFmtId="167" fontId="4" fillId="0" borderId="9" xfId="0" applyNumberFormat="1" applyFont="1" applyBorder="1"/>
    <xf numFmtId="167" fontId="4" fillId="0" borderId="2" xfId="0" applyNumberFormat="1" applyFont="1" applyBorder="1"/>
    <xf numFmtId="166" fontId="0" fillId="0" borderId="3" xfId="0" applyNumberFormat="1" applyBorder="1" applyAlignment="1">
      <alignment horizontal="center" vertical="center"/>
    </xf>
    <xf numFmtId="0" fontId="0" fillId="0" borderId="3" xfId="0" applyBorder="1"/>
    <xf numFmtId="168" fontId="0" fillId="0" borderId="3" xfId="1" applyNumberFormat="1" applyFont="1" applyBorder="1"/>
    <xf numFmtId="167" fontId="0" fillId="0" borderId="0" xfId="0" applyNumberFormat="1"/>
    <xf numFmtId="167" fontId="0" fillId="0" borderId="0" xfId="0" applyNumberFormat="1" applyAlignment="1">
      <alignment horizontal="center" vertical="center"/>
    </xf>
    <xf numFmtId="169" fontId="3" fillId="0" borderId="3" xfId="0" applyNumberFormat="1" applyFont="1" applyBorder="1"/>
    <xf numFmtId="171" fontId="3" fillId="0" borderId="3" xfId="0" applyNumberFormat="1" applyFont="1" applyBorder="1" applyAlignment="1">
      <alignment horizontal="center" vertical="center"/>
    </xf>
    <xf numFmtId="169" fontId="3" fillId="0" borderId="3" xfId="0" applyNumberFormat="1" applyFont="1" applyBorder="1" applyAlignment="1">
      <alignment horizontal="center" vertical="center"/>
    </xf>
    <xf numFmtId="0" fontId="3" fillId="0" borderId="0" xfId="0" applyFont="1" applyFill="1" applyBorder="1"/>
    <xf numFmtId="0" fontId="5" fillId="0" borderId="10" xfId="0" applyFont="1" applyFill="1" applyBorder="1" applyAlignment="1">
      <alignment horizontal="center" vertical="center"/>
    </xf>
    <xf numFmtId="170" fontId="3" fillId="0" borderId="10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70" fontId="3" fillId="0" borderId="10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4" fontId="5" fillId="0" borderId="10" xfId="1" applyNumberFormat="1" applyFont="1" applyBorder="1" applyAlignment="1">
      <alignment horizontal="center" vertical="center"/>
    </xf>
    <xf numFmtId="174" fontId="3" fillId="0" borderId="10" xfId="1" applyNumberFormat="1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9" fontId="3" fillId="0" borderId="3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1" fontId="3" fillId="0" borderId="0" xfId="0" applyNumberFormat="1" applyFont="1" applyFill="1" applyBorder="1" applyAlignment="1">
      <alignment horizontal="center" vertical="center"/>
    </xf>
    <xf numFmtId="170" fontId="3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1" formatCode="0.000000E+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1" formatCode="0.000000E+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0" formatCode="0.00000E+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0" formatCode="0.00000E+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6" formatCode="0.00000000E+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1" formatCode="0.00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1" formatCode="0.00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0.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0.000E+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0.000E+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0.000E+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5" formatCode="0.00E+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7" formatCode="0.00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171450</xdr:colOff>
      <xdr:row>2</xdr:row>
      <xdr:rowOff>171451</xdr:rowOff>
    </xdr:from>
    <xdr:to>
      <xdr:col>9</xdr:col>
      <xdr:colOff>314325</xdr:colOff>
      <xdr:row>16</xdr:row>
      <xdr:rowOff>19051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Barra DE">
              <a:extLst>
                <a:ext uri="{FF2B5EF4-FFF2-40B4-BE49-F238E27FC236}">
                  <a16:creationId xmlns:a16="http://schemas.microsoft.com/office/drawing/2014/main" id="{A2076660-3B35-E347-40E4-9202429A27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rra 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81650" y="552451"/>
              <a:ext cx="1971675" cy="2514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342899</xdr:colOff>
      <xdr:row>2</xdr:row>
      <xdr:rowOff>161925</xdr:rowOff>
    </xdr:from>
    <xdr:to>
      <xdr:col>12</xdr:col>
      <xdr:colOff>523874</xdr:colOff>
      <xdr:row>16</xdr:row>
      <xdr:rowOff>19050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Barra PARA">
              <a:extLst>
                <a:ext uri="{FF2B5EF4-FFF2-40B4-BE49-F238E27FC236}">
                  <a16:creationId xmlns:a16="http://schemas.microsoft.com/office/drawing/2014/main" id="{E6726B67-F778-7A85-DEEA-91E348BEBC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rra PAR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81899" y="542925"/>
              <a:ext cx="200977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561975</xdr:colOff>
      <xdr:row>2</xdr:row>
      <xdr:rowOff>171450</xdr:rowOff>
    </xdr:from>
    <xdr:to>
      <xdr:col>15</xdr:col>
      <xdr:colOff>19050</xdr:colOff>
      <xdr:row>9</xdr:row>
      <xdr:rowOff>57151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ircuito">
              <a:extLst>
                <a:ext uri="{FF2B5EF4-FFF2-40B4-BE49-F238E27FC236}">
                  <a16:creationId xmlns:a16="http://schemas.microsoft.com/office/drawing/2014/main" id="{8493E362-6CC6-9003-6CB5-9A12D4801E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rcu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29775" y="552450"/>
              <a:ext cx="1285875" cy="12192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onardoBarras" connectionId="1" xr16:uid="{55C9C4A8-9B01-439E-9E8A-FA893058F31A}" autoFormatId="16" applyNumberFormats="0" applyBorderFormats="0" applyFontFormats="0" applyPatternFormats="0" applyAlignmentFormats="0" applyWidthHeightFormats="0"/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Barra_DE" xr10:uid="{69AABFA9-4C7E-4B6C-920E-B6CA30623900}" sourceName="Barra DE">
  <extLst>
    <x:ext xmlns:x15="http://schemas.microsoft.com/office/spreadsheetml/2010/11/main" uri="{2F2917AC-EB37-4324-AD4E-5DD8C200BD13}">
      <x15:tableSlicerCache tableId="5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Barra_PARA" xr10:uid="{404A1D53-0009-42A8-8570-0B8E3B11C8E7}" sourceName="Barra PARA">
  <extLst>
    <x:ext xmlns:x15="http://schemas.microsoft.com/office/spreadsheetml/2010/11/main" uri="{2F2917AC-EB37-4324-AD4E-5DD8C200BD13}">
      <x15:tableSlicerCache tableId="5" column="3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ircuito" xr10:uid="{E60EB2CC-5AC7-414E-BAE3-911F8FF91619}" sourceName="Circuito">
  <extLst>
    <x:ext xmlns:x15="http://schemas.microsoft.com/office/spreadsheetml/2010/11/main" uri="{2F2917AC-EB37-4324-AD4E-5DD8C200BD13}">
      <x15:tableSlicerCache tableId="5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Barra DE" xr10:uid="{449A6B25-0840-4673-9C69-06A14BE16D92}" cache="SegmentaçãodeDados_Barra_DE" caption="Barra DE" columnCount="3" rowHeight="241300"/>
  <slicer name="Barra PARA" xr10:uid="{9290A40E-5119-4B30-8400-D4477749A115}" cache="SegmentaçãodeDados_Barra_PARA" caption="Barra PARA" columnCount="3" rowHeight="241300"/>
  <slicer name="Circuito" xr10:uid="{E4833021-83E6-4E66-B53F-9A902BEDAFC7}" cache="SegmentaçãodeDados_Circuito" caption="Circuit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4F7790-E7F7-4EF0-B54E-D1823ACE95A6}" name="Tabela5" displayName="Tabela5" ref="A1:E59" totalsRowShown="0" headerRowDxfId="98" dataDxfId="97">
  <autoFilter ref="A1:E59" xr:uid="{8C4F7790-E7F7-4EF0-B54E-D1823ACE95A6}"/>
  <tableColumns count="5">
    <tableColumn id="1" xr3:uid="{9DFFAECE-7EA0-47FE-B0F2-CBBBD9745D8B}" name="Barra DE" dataDxfId="96"/>
    <tableColumn id="2" xr3:uid="{6CDB9866-C348-40F6-A1A8-3FF362B0E38A}" name="Nome DE" dataDxfId="95"/>
    <tableColumn id="3" xr3:uid="{1D42440C-9712-4E62-99A2-1CDB84338531}" name="Barra PARA" dataDxfId="94"/>
    <tableColumn id="4" xr3:uid="{6B1D0BC3-711B-44E2-866B-D350EA3C271B}" name="Nome PARA" dataDxfId="93"/>
    <tableColumn id="5" xr3:uid="{C7CF388C-D187-4A0B-B586-FD91F2513B05}" name="Circuito" dataDxfId="9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5D8EA8-3C01-4B4F-B339-304906C160CF}" name="Tabela2" displayName="Tabela2" ref="A1:F39" totalsRowShown="0" headerRowDxfId="91" dataDxfId="90">
  <autoFilter ref="A1:F39" xr:uid="{285D8EA8-3C01-4B4F-B339-304906C160CF}"/>
  <sortState xmlns:xlrd2="http://schemas.microsoft.com/office/spreadsheetml/2017/richdata2" ref="A2:E39">
    <sortCondition ref="A1:A39"/>
  </sortState>
  <tableColumns count="6">
    <tableColumn id="1" xr3:uid="{E3FAC358-335C-416F-8CDB-9FD6211A8CEA}" name="DE" dataDxfId="89"/>
    <tableColumn id="5" xr3:uid="{5BF2F4BD-C3B3-4F31-ABB3-7E6CA80DE17B}" name="De(barra)" dataDxfId="88">
      <calculatedColumnFormula>VLOOKUP(Tabela2[[#This Row],[DE]],CHOOSE({1,2},Barras!$B$2:$B$161,Barras!$A$2:$A$161),2,FALSE)</calculatedColumnFormula>
    </tableColumn>
    <tableColumn id="2" xr3:uid="{3AA0A196-07A9-4045-9D38-2549140A86BF}" name="PARA" dataDxfId="87"/>
    <tableColumn id="4" xr3:uid="{74E9DE7C-B823-49DE-B711-6B669B513093}" name="Para(barra)" dataDxfId="86">
      <calculatedColumnFormula>VLOOKUP(Tabela2[[#This Row],[PARA]],CHOOSE({1,2},Barras!$B$2:$B$161,Barras!$A$2:$A$161),2,FALSE)</calculatedColumnFormula>
    </tableColumn>
    <tableColumn id="3" xr3:uid="{A6A726EB-A685-4BC2-A0F0-E9718B181616}" name="q" dataDxfId="85"/>
    <tableColumn id="6" xr3:uid="{927D24E1-9E8B-4261-B6B2-69EEC925FD98}" name="p" dataDxfId="84">
      <calculatedColumnFormula>1-Tabela2[[#This Row],[q]]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60864C-441B-4D45-8458-D4E44D37BDC0}" name="Tabela25" displayName="Tabela25" ref="H1:L39" totalsRowShown="0" headerRowDxfId="83" dataDxfId="82">
  <autoFilter ref="H1:L39" xr:uid="{A760864C-441B-4D45-8458-D4E44D37BDC0}"/>
  <sortState xmlns:xlrd2="http://schemas.microsoft.com/office/spreadsheetml/2017/richdata2" ref="H2:L39">
    <sortCondition ref="H1:H39"/>
  </sortState>
  <tableColumns count="5">
    <tableColumn id="1" xr3:uid="{922456CF-4688-4A7B-B79A-F5CED35271FC}" name="DE" dataDxfId="81"/>
    <tableColumn id="5" xr3:uid="{B948BD46-0F80-41D0-BE16-D591969D5775}" name="De(barra)" dataDxfId="80">
      <calculatedColumnFormula>VLOOKUP(Tabela25[[#This Row],[DE]],CHOOSE({1,2},Barras!$B$2:$B$161,Barras!$A$2:$A$161),2,FALSE)</calculatedColumnFormula>
    </tableColumn>
    <tableColumn id="2" xr3:uid="{E73D961C-339B-45B9-9730-525AE30076E4}" name="PARA" dataDxfId="79"/>
    <tableColumn id="4" xr3:uid="{56D5632E-73B6-4F0B-8782-BCAFB2A6E4C3}" name="Para(barra)" dataDxfId="78">
      <calculatedColumnFormula>VLOOKUP(Tabela25[[#This Row],[PARA]],CHOOSE({1,2},Barras!$B$2:$B$161,Barras!$A$2:$A$161),2,FALSE)</calculatedColumnFormula>
    </tableColumn>
    <tableColumn id="3" xr3:uid="{C46EB45B-6AB6-4ADA-A276-95123313AF32}" name="q" dataDxfId="7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B79D8B-2802-4C3A-BA1C-7350890728F3}" name="Tabela6" displayName="Tabela6" ref="B1:J8" totalsRowCount="1" headerRowDxfId="76" dataDxfId="74" totalsRowDxfId="72" headerRowBorderDxfId="75" tableBorderDxfId="73" totalsRowBorderDxfId="71">
  <autoFilter ref="B1:J7" xr:uid="{82B79D8B-2802-4C3A-BA1C-7350890728F3}"/>
  <tableColumns count="9">
    <tableColumn id="1" xr3:uid="{E0DDD699-B14A-48E3-8A4D-92CDD859CB0A}" name="Contingência" dataDxfId="70" totalsRowDxfId="69"/>
    <tableColumn id="2" xr3:uid="{7E976C01-EA60-4783-93D1-F55015E78DC4}" name="De1" dataDxfId="68" totalsRowDxfId="67"/>
    <tableColumn id="3" xr3:uid="{CFAA91F6-DFEF-4E90-8840-4E5F9AAE45C7}" name="Barra (de)" dataDxfId="66" totalsRowDxfId="65">
      <calculatedColumnFormula>IFERROR(VLOOKUP(Tabela6[[#This Row],[De1]],Tabela5[[Barra DE]:[Nome DE]],2,0),VLOOKUP(Tabela6[[#This Row],[De1]],Tabela5[[Barra PARA]:[Nome PARA]],2,0))</calculatedColumnFormula>
    </tableColumn>
    <tableColumn id="4" xr3:uid="{E7589C51-2B8A-47AA-A7B8-E995C518ED08}" name="Para1" dataDxfId="64" totalsRowDxfId="63"/>
    <tableColumn id="5" xr3:uid="{60B78CE9-C734-4759-B01D-46C0A71C4E17}" name="Barra (para)" dataDxfId="62" totalsRowDxfId="61">
      <calculatedColumnFormula>IFERROR(VLOOKUP(Tabela6[[#This Row],[Para1]],Tabela5[[Barra DE]:[Nome DE]],2,0),VLOOKUP(Tabela6[[#This Row],[Para1]],Tabela5[[Barra PARA]:[Nome PARA]],2,0))</calculatedColumnFormula>
    </tableColumn>
    <tableColumn id="6" xr3:uid="{0BF3B21B-6BFA-43BD-B173-FA5FF5328708}" name="Severidade" dataDxfId="60" totalsRowDxfId="59"/>
    <tableColumn id="9" xr3:uid="{C92B17CD-9FE6-4C7B-995E-1933C1FAFA7C}" name="Q" totalsRowFunction="custom" dataDxfId="58" totalsRowDxfId="57">
      <calculatedColumnFormula array="1">IFERROR(INDEX(Tabela2[q],MATCH(Tabela6[[#This Row],[De1]]&amp;Tabela6[[#This Row],[Para1]],Tabela2[De(barra)]&amp;Tabela2[Para(barra)],0)),INDEX(Tabela2[q],MATCH(Tabela6[[#This Row],[De1]]&amp;Tabela6[[#This Row],[Para1]],Tabela25[De(barra)]&amp;Tabela25[Para(barra)],0)))</calculatedColumnFormula>
      <totalsRowFormula>1-Tabela6[[#Totals],[P]]</totalsRowFormula>
    </tableColumn>
    <tableColumn id="7" xr3:uid="{66324C88-E987-435D-8432-6F955D76832C}" name="P" totalsRowFunction="custom" dataDxfId="56" totalsRowDxfId="55">
      <calculatedColumnFormula>1-Tabela6[[#This Row],[Q]]</calculatedColumnFormula>
      <totalsRowFormula>PRODUCT(Tabela6[P])</totalsRowFormula>
    </tableColumn>
    <tableColumn id="8" xr3:uid="{A9439FEC-1AF2-43F1-9F22-B0A52DAD19D7}" name="Resultando" totalsRowFunction="custom" dataDxfId="54" totalsRowDxfId="53">
      <calculatedColumnFormula>Tabela6[[#This Row],[P]]+Tabela6[[#This Row],[Q]]</calculatedColumnFormula>
      <totalsRowFormula>Tabela6[[#Totals],[P]]+Tabela6[[#Totals],[Q]]</totalsRowFormula>
    </tableColumn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F02243-AE44-43D1-9968-C648A54CF3A3}" name="Tabela14" displayName="Tabela14" ref="B1:P33" totalsRowCount="1" headerRowDxfId="52" dataDxfId="50" totalsRowDxfId="48" headerRowBorderDxfId="51" tableBorderDxfId="49" totalsRowBorderDxfId="47">
  <autoFilter ref="B1:P32" xr:uid="{00F02243-AE44-43D1-9968-C648A54CF3A3}"/>
  <sortState xmlns:xlrd2="http://schemas.microsoft.com/office/spreadsheetml/2017/richdata2" ref="B2:F23">
    <sortCondition ref="B1:B23"/>
  </sortState>
  <tableColumns count="15">
    <tableColumn id="1" xr3:uid="{530266C4-22F8-4B35-94CC-F58F4DAC4C3A}" name="Contingência" dataDxfId="46" totalsRowDxfId="45"/>
    <tableColumn id="7" xr3:uid="{DBC54C2F-8ADF-4787-81A9-7040633E7F29}" name="De1" dataDxfId="44" totalsRowDxfId="43"/>
    <tableColumn id="8" xr3:uid="{02D8AC41-4D65-4650-9298-D8D4E7BD45E6}" name="Barra (de)1" dataDxfId="42" totalsRowDxfId="41">
      <calculatedColumnFormula>IFERROR(VLOOKUP(Tabela14[[#This Row],[De1]],Tabela5[[Barra DE]:[Nome DE]],2,0),VLOOKUP(Tabela14[[#This Row],[De1]],Tabela5[[Barra PARA]:[Nome PARA]],2,0))</calculatedColumnFormula>
    </tableColumn>
    <tableColumn id="11" xr3:uid="{7839710F-F757-4CBE-BB48-0F7A451493B9}" name="Para1" dataDxfId="40" totalsRowDxfId="39"/>
    <tableColumn id="12" xr3:uid="{7E2A081F-15DD-4193-A1B9-6A221EB9D4D7}" name="Barra (para)1" dataDxfId="38" totalsRowDxfId="37">
      <calculatedColumnFormula>IFERROR(VLOOKUP(Tabela14[[#This Row],[Para1]],Tabela5[[Barra DE]:[Nome DE]],2,0),VLOOKUP(Tabela14[[#This Row],[Para1]],Tabela5[[Barra PARA]:[Nome PARA]],2,0))</calculatedColumnFormula>
    </tableColumn>
    <tableColumn id="4" xr3:uid="{20936AFD-E691-4EF3-8EE7-0D580D166D93}" name="Severidade" dataDxfId="36" totalsRowDxfId="35"/>
    <tableColumn id="5" xr3:uid="{07B4F78E-E8D4-404A-A4B7-0DE785AF559F}" name="Q1" dataDxfId="34" totalsRowDxfId="33">
      <calculatedColumnFormula array="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calculatedColumnFormula>
    </tableColumn>
    <tableColumn id="3" xr3:uid="{F153D764-5207-4BC1-B058-DEF77DC88108}" name="De2" dataDxfId="32" totalsRowDxfId="31"/>
    <tableColumn id="6" xr3:uid="{C79C7F39-1E65-4A10-9F3E-7099AAEB4D9E}" name="Barra (de)2" dataDxfId="30" totalsRowDxfId="29">
      <calculatedColumnFormula>IFERROR(VLOOKUP(Tabela14[[#This Row],[De2]],Tabela5[[Barra DE]:[Nome DE]],2,0),VLOOKUP(Tabela14[[#This Row],[De2]],Tabela5[[Barra PARA]:[Nome PARA]],2,0))</calculatedColumnFormula>
    </tableColumn>
    <tableColumn id="9" xr3:uid="{1968FD62-F6C9-452F-B326-57551F16AE65}" name="Para2" dataDxfId="28" totalsRowDxfId="27"/>
    <tableColumn id="10" xr3:uid="{B471B155-F718-411A-B2B1-6059282E00EF}" name="Barra (para)2" dataDxfId="26" totalsRowDxfId="25">
      <calculatedColumnFormula>IFERROR(VLOOKUP(Tabela14[[#This Row],[Para2]],Tabela5[[Barra DE]:[Nome DE]],2,0),VLOOKUP(Tabela14[[#This Row],[Para2]],Tabela5[[Barra PARA]:[Nome PARA]],2,0))</calculatedColumnFormula>
    </tableColumn>
    <tableColumn id="14" xr3:uid="{4B5CF982-7C1E-40D4-9401-6C8E7F97B540}" name="Q2" dataDxfId="24" totalsRowDxfId="23">
      <calculatedColumnFormula array="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calculatedColumnFormula>
    </tableColumn>
    <tableColumn id="2" xr3:uid="{D2547EB0-973A-4D5D-A654-0FB052764852}" name="Q Eq" totalsRowFunction="custom" dataDxfId="22" totalsRowDxfId="21">
      <calculatedColumnFormula>(Tabela14[[#This Row],[Q2]]*Tabela14[[#This Row],[Q1]])</calculatedColumnFormula>
      <totalsRowFormula>1-Tabela14[[#Totals],[P Eq]]</totalsRowFormula>
    </tableColumn>
    <tableColumn id="13" xr3:uid="{017C9514-1592-48BE-86A8-5CDEEF168B6F}" name="P Eq" totalsRowFunction="custom" dataDxfId="20" totalsRowDxfId="19">
      <calculatedColumnFormula>1-Tabela14[[#This Row],[Q Eq]]</calculatedColumnFormula>
      <totalsRowFormula>PRODUCT(Tabela14[P Eq])</totalsRowFormula>
    </tableColumn>
    <tableColumn id="15" xr3:uid="{A844C50B-09C8-475F-9D4A-41BEBD8F159B}" name="Resultando" totalsRowFunction="custom" dataDxfId="18" totalsRowDxfId="17">
      <calculatedColumnFormula>Tabela14[[#This Row],[Q Eq]]+Tabela14[[#This Row],[P Eq]]</calculatedColumnFormula>
      <totalsRowFormula>Tabela14[[#Totals],[P Eq]]+Tabela14[[#Totals],[Q Eq]]</totalsRowFormula>
    </tableColumn>
  </tableColumns>
  <tableStyleInfo name="TableStyleMedium10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15A5B-3F9F-44C2-ABCE-D7259C1B9B03}" name="Tabela1" displayName="Tabela1" ref="A1:G39" totalsRowCount="1" headerRowDxfId="3" dataDxfId="4" totalsRowDxfId="5">
  <autoFilter ref="A1:G38" xr:uid="{EE815A5B-3F9F-44C2-ABCE-D7259C1B9B0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xmlns:xlrd2="http://schemas.microsoft.com/office/spreadsheetml/2017/richdata2" ref="A2:G38">
    <sortCondition ref="A1:A38"/>
  </sortState>
  <tableColumns count="7">
    <tableColumn id="1" xr3:uid="{F46BB00B-1216-4FC5-B885-0C81B6AB70C0}" name="Contingência" totalsRowLabel="Total" dataDxfId="16" totalsRowDxfId="15"/>
    <tableColumn id="2" xr3:uid="{58BC1C2E-96B4-4F1B-9B8E-0641B7D47B14}" name="De1" dataDxfId="14" totalsRowDxfId="13"/>
    <tableColumn id="3" xr3:uid="{37A2E1D3-5BCB-4114-9054-A824C7C16CF2}" name="Para1" dataDxfId="12" totalsRowDxfId="11"/>
    <tableColumn id="4" xr3:uid="{E7AC2D74-67D4-421E-94E4-24543CF7A131}" name="De2" dataDxfId="10" totalsRowDxfId="9"/>
    <tableColumn id="5" xr3:uid="{D8AE2BBC-11F2-458D-8B04-951127A16887}" name="Para2" dataDxfId="2" totalsRowDxfId="8"/>
    <tableColumn id="6" xr3:uid="{62BF668A-DFF5-41BE-AA76-56496FDFC9E4}" name="Q Eq" totalsRowFunction="custom" dataDxfId="1" totalsRowDxfId="7">
      <totalsRowFormula>1-Tabela1[[#Totals],[P Eq]]</totalsRowFormula>
    </tableColumn>
    <tableColumn id="7" xr3:uid="{BFBDC13E-2BCA-4154-A931-73A3462E7C8C}" name="P Eq" totalsRowFunction="custom" dataDxfId="0" totalsRowDxfId="6">
      <totalsRowFormula>PRODUCT(Tabela1[P Eq])</totalsRow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A594-0CA3-43B2-A59B-FFD1CA94F6F4}">
  <dimension ref="A1:AM161"/>
  <sheetViews>
    <sheetView workbookViewId="0">
      <selection activeCell="H1" sqref="H1"/>
    </sheetView>
  </sheetViews>
  <sheetFormatPr defaultRowHeight="15" x14ac:dyDescent="0.25"/>
  <cols>
    <col min="1" max="1" width="16.140625" bestFit="1" customWidth="1"/>
    <col min="2" max="2" width="15" bestFit="1" customWidth="1"/>
    <col min="3" max="3" width="15.5703125" bestFit="1" customWidth="1"/>
    <col min="4" max="4" width="4.85546875" bestFit="1" customWidth="1"/>
    <col min="5" max="5" width="11.42578125" bestFit="1" customWidth="1"/>
    <col min="6" max="6" width="12.5703125" bestFit="1" customWidth="1"/>
    <col min="7" max="7" width="14" bestFit="1" customWidth="1"/>
    <col min="8" max="8" width="19.28515625" bestFit="1" customWidth="1"/>
    <col min="9" max="9" width="21.85546875" bestFit="1" customWidth="1"/>
    <col min="10" max="10" width="24.7109375" bestFit="1" customWidth="1"/>
    <col min="11" max="11" width="25.140625" bestFit="1" customWidth="1"/>
    <col min="12" max="12" width="16.42578125" bestFit="1" customWidth="1"/>
    <col min="13" max="13" width="19.42578125" bestFit="1" customWidth="1"/>
    <col min="14" max="14" width="25.5703125" bestFit="1" customWidth="1"/>
    <col min="15" max="15" width="28.42578125" bestFit="1" customWidth="1"/>
    <col min="16" max="16" width="22.85546875" bestFit="1" customWidth="1"/>
    <col min="17" max="17" width="23.7109375" bestFit="1" customWidth="1"/>
    <col min="18" max="18" width="18.85546875" bestFit="1" customWidth="1"/>
    <col min="19" max="19" width="16.85546875" bestFit="1" customWidth="1"/>
    <col min="20" max="20" width="18.28515625" bestFit="1" customWidth="1"/>
    <col min="21" max="21" width="18.5703125" bestFit="1" customWidth="1"/>
    <col min="22" max="22" width="11.28515625" bestFit="1" customWidth="1"/>
    <col min="23" max="23" width="12.140625" bestFit="1" customWidth="1"/>
    <col min="24" max="24" width="12" bestFit="1" customWidth="1"/>
    <col min="25" max="25" width="9.28515625" bestFit="1" customWidth="1"/>
    <col min="26" max="26" width="25.5703125" bestFit="1" customWidth="1"/>
    <col min="27" max="27" width="30.28515625" bestFit="1" customWidth="1"/>
    <col min="28" max="28" width="33" bestFit="1" customWidth="1"/>
    <col min="29" max="29" width="30.28515625" bestFit="1" customWidth="1"/>
    <col min="30" max="30" width="9.7109375" bestFit="1" customWidth="1"/>
    <col min="31" max="31" width="19.7109375" bestFit="1" customWidth="1"/>
    <col min="32" max="32" width="8.140625" bestFit="1" customWidth="1"/>
    <col min="33" max="33" width="16.7109375" bestFit="1" customWidth="1"/>
    <col min="34" max="34" width="19.7109375" bestFit="1" customWidth="1"/>
    <col min="35" max="35" width="26.42578125" bestFit="1" customWidth="1"/>
    <col min="36" max="36" width="27" bestFit="1" customWidth="1"/>
    <col min="37" max="37" width="16.28515625" bestFit="1" customWidth="1"/>
    <col min="38" max="38" width="25" bestFit="1" customWidth="1"/>
    <col min="39" max="39" width="27.7109375" bestFit="1" customWidth="1"/>
  </cols>
  <sheetData>
    <row r="1" spans="1:39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</row>
    <row r="2" spans="1:39" x14ac:dyDescent="0.25">
      <c r="A2">
        <v>856</v>
      </c>
      <c r="B2" t="s">
        <v>3</v>
      </c>
      <c r="C2">
        <v>1</v>
      </c>
      <c r="D2">
        <v>1</v>
      </c>
      <c r="E2">
        <v>525</v>
      </c>
      <c r="F2">
        <v>1.02</v>
      </c>
      <c r="G2">
        <v>12.48</v>
      </c>
      <c r="H2">
        <v>564.48</v>
      </c>
      <c r="I2">
        <v>-84.79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933</v>
      </c>
      <c r="S2" t="s">
        <v>2</v>
      </c>
      <c r="T2">
        <v>1</v>
      </c>
      <c r="U2">
        <v>1</v>
      </c>
      <c r="V2">
        <v>849.66</v>
      </c>
      <c r="W2">
        <v>9.48</v>
      </c>
      <c r="X2">
        <v>849.72</v>
      </c>
      <c r="Y2">
        <v>35.96</v>
      </c>
      <c r="Z2">
        <v>35.32</v>
      </c>
      <c r="AA2">
        <v>2363</v>
      </c>
      <c r="AB2">
        <v>2727</v>
      </c>
      <c r="AC2">
        <v>2727</v>
      </c>
      <c r="AD2">
        <v>0</v>
      </c>
      <c r="AE2">
        <v>0</v>
      </c>
      <c r="AF2">
        <v>1</v>
      </c>
      <c r="AG2">
        <v>3.5</v>
      </c>
      <c r="AH2">
        <v>-37.479999999999997</v>
      </c>
      <c r="AI2">
        <v>0</v>
      </c>
      <c r="AJ2">
        <v>0</v>
      </c>
      <c r="AK2" t="s">
        <v>74</v>
      </c>
      <c r="AL2" t="s">
        <v>74</v>
      </c>
      <c r="AM2" t="s">
        <v>74</v>
      </c>
    </row>
    <row r="3" spans="1:39" x14ac:dyDescent="0.25">
      <c r="A3">
        <v>856</v>
      </c>
      <c r="B3" t="s">
        <v>3</v>
      </c>
      <c r="C3">
        <v>1</v>
      </c>
      <c r="D3">
        <v>1</v>
      </c>
      <c r="E3">
        <v>525</v>
      </c>
      <c r="F3">
        <v>1.02</v>
      </c>
      <c r="G3">
        <v>12.48</v>
      </c>
      <c r="H3">
        <v>564.48</v>
      </c>
      <c r="I3">
        <v>-84.79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1060</v>
      </c>
      <c r="S3" t="s">
        <v>7</v>
      </c>
      <c r="T3">
        <v>1</v>
      </c>
      <c r="U3">
        <v>1</v>
      </c>
      <c r="V3">
        <v>-285.18</v>
      </c>
      <c r="W3">
        <v>-94.27</v>
      </c>
      <c r="X3">
        <v>300.36</v>
      </c>
      <c r="Y3">
        <v>13.77</v>
      </c>
      <c r="Z3">
        <v>13.52</v>
      </c>
      <c r="AA3">
        <v>2182</v>
      </c>
      <c r="AB3">
        <v>2182</v>
      </c>
      <c r="AC3">
        <v>2182</v>
      </c>
      <c r="AD3">
        <v>0</v>
      </c>
      <c r="AE3">
        <v>0</v>
      </c>
      <c r="AF3">
        <v>1</v>
      </c>
      <c r="AG3">
        <v>0.4</v>
      </c>
      <c r="AH3">
        <v>-83.96</v>
      </c>
      <c r="AI3">
        <v>0</v>
      </c>
      <c r="AJ3">
        <v>0</v>
      </c>
      <c r="AK3" t="s">
        <v>74</v>
      </c>
      <c r="AL3" t="s">
        <v>74</v>
      </c>
      <c r="AM3" t="s">
        <v>74</v>
      </c>
    </row>
    <row r="4" spans="1:39" x14ac:dyDescent="0.25">
      <c r="A4">
        <v>897</v>
      </c>
      <c r="B4" t="s">
        <v>10</v>
      </c>
      <c r="C4">
        <v>1</v>
      </c>
      <c r="D4">
        <v>1</v>
      </c>
      <c r="E4">
        <v>525</v>
      </c>
      <c r="F4">
        <v>1.02</v>
      </c>
      <c r="G4">
        <v>20.02</v>
      </c>
      <c r="H4">
        <v>554.88</v>
      </c>
      <c r="I4">
        <v>-37.28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896</v>
      </c>
      <c r="S4" t="s">
        <v>19</v>
      </c>
      <c r="T4">
        <v>3</v>
      </c>
      <c r="U4">
        <v>1</v>
      </c>
      <c r="V4">
        <v>-437.64</v>
      </c>
      <c r="W4">
        <v>107.86</v>
      </c>
      <c r="X4">
        <v>450.73</v>
      </c>
      <c r="Y4">
        <v>27.53</v>
      </c>
      <c r="Z4">
        <v>27.13</v>
      </c>
      <c r="AA4">
        <v>1637</v>
      </c>
      <c r="AB4">
        <v>1637</v>
      </c>
      <c r="AC4">
        <v>1637</v>
      </c>
      <c r="AD4">
        <v>0</v>
      </c>
      <c r="AE4">
        <v>0</v>
      </c>
      <c r="AF4">
        <v>3</v>
      </c>
      <c r="AG4">
        <v>1.04</v>
      </c>
      <c r="AH4">
        <v>-65.92</v>
      </c>
      <c r="AI4">
        <v>0</v>
      </c>
      <c r="AJ4">
        <v>0</v>
      </c>
      <c r="AK4" t="s">
        <v>74</v>
      </c>
      <c r="AL4" t="s">
        <v>74</v>
      </c>
      <c r="AM4" t="s">
        <v>74</v>
      </c>
    </row>
    <row r="5" spans="1:39" x14ac:dyDescent="0.25">
      <c r="A5">
        <v>897</v>
      </c>
      <c r="B5" t="s">
        <v>10</v>
      </c>
      <c r="C5">
        <v>1</v>
      </c>
      <c r="D5">
        <v>1</v>
      </c>
      <c r="E5">
        <v>525</v>
      </c>
      <c r="F5">
        <v>1.02</v>
      </c>
      <c r="G5">
        <v>20.02</v>
      </c>
      <c r="H5">
        <v>554.88</v>
      </c>
      <c r="I5">
        <v>-37.28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1060</v>
      </c>
      <c r="S5" t="s">
        <v>7</v>
      </c>
      <c r="T5">
        <v>1</v>
      </c>
      <c r="U5">
        <v>1</v>
      </c>
      <c r="V5">
        <v>992.52</v>
      </c>
      <c r="W5">
        <v>-145.13999999999999</v>
      </c>
      <c r="X5">
        <v>1003.07</v>
      </c>
      <c r="Y5">
        <v>61.31</v>
      </c>
      <c r="Z5">
        <v>60.41</v>
      </c>
      <c r="AA5">
        <v>1636</v>
      </c>
      <c r="AB5">
        <v>2062</v>
      </c>
      <c r="AC5">
        <v>2062</v>
      </c>
      <c r="AD5">
        <v>0</v>
      </c>
      <c r="AE5">
        <v>0</v>
      </c>
      <c r="AF5">
        <v>1</v>
      </c>
      <c r="AG5">
        <v>7.7</v>
      </c>
      <c r="AH5">
        <v>-16.739999999999998</v>
      </c>
      <c r="AI5">
        <v>0</v>
      </c>
      <c r="AJ5">
        <v>0</v>
      </c>
      <c r="AK5" t="s">
        <v>74</v>
      </c>
      <c r="AL5" t="s">
        <v>74</v>
      </c>
      <c r="AM5" t="s">
        <v>74</v>
      </c>
    </row>
    <row r="6" spans="1:39" x14ac:dyDescent="0.25">
      <c r="A6">
        <v>933</v>
      </c>
      <c r="B6" t="s">
        <v>2</v>
      </c>
      <c r="C6">
        <v>1</v>
      </c>
      <c r="D6">
        <v>1</v>
      </c>
      <c r="E6">
        <v>525</v>
      </c>
      <c r="F6">
        <v>1.01</v>
      </c>
      <c r="G6">
        <v>9.42</v>
      </c>
      <c r="H6">
        <v>747.52</v>
      </c>
      <c r="I6">
        <v>-329.6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856</v>
      </c>
      <c r="S6" t="s">
        <v>3</v>
      </c>
      <c r="T6">
        <v>1</v>
      </c>
      <c r="U6">
        <v>1</v>
      </c>
      <c r="V6">
        <v>-846.17</v>
      </c>
      <c r="W6">
        <v>-46.96</v>
      </c>
      <c r="X6">
        <v>847.47</v>
      </c>
      <c r="Y6">
        <v>35.86</v>
      </c>
      <c r="Z6">
        <v>35.44</v>
      </c>
      <c r="AA6">
        <v>2363</v>
      </c>
      <c r="AB6">
        <v>2727</v>
      </c>
      <c r="AC6">
        <v>2727</v>
      </c>
      <c r="AD6">
        <v>0</v>
      </c>
      <c r="AE6">
        <v>0</v>
      </c>
      <c r="AF6">
        <v>1</v>
      </c>
      <c r="AG6">
        <v>3.5</v>
      </c>
      <c r="AH6">
        <v>-37.479999999999997</v>
      </c>
      <c r="AI6">
        <v>0</v>
      </c>
      <c r="AJ6">
        <v>0</v>
      </c>
      <c r="AK6" t="s">
        <v>74</v>
      </c>
      <c r="AL6" t="s">
        <v>74</v>
      </c>
      <c r="AM6" t="s">
        <v>74</v>
      </c>
    </row>
    <row r="7" spans="1:39" x14ac:dyDescent="0.25">
      <c r="A7">
        <v>933</v>
      </c>
      <c r="B7" t="s">
        <v>2</v>
      </c>
      <c r="C7">
        <v>1</v>
      </c>
      <c r="D7">
        <v>1</v>
      </c>
      <c r="E7">
        <v>525</v>
      </c>
      <c r="F7">
        <v>1.01</v>
      </c>
      <c r="G7">
        <v>9.42</v>
      </c>
      <c r="H7">
        <v>747.52</v>
      </c>
      <c r="I7">
        <v>-329.6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895</v>
      </c>
      <c r="S7" t="s">
        <v>6</v>
      </c>
      <c r="T7">
        <v>3</v>
      </c>
      <c r="U7">
        <v>1</v>
      </c>
      <c r="V7">
        <v>595.21</v>
      </c>
      <c r="W7">
        <v>-112.88</v>
      </c>
      <c r="X7">
        <v>605.82000000000005</v>
      </c>
      <c r="Y7">
        <v>28.71</v>
      </c>
      <c r="Z7">
        <v>28.37</v>
      </c>
      <c r="AA7">
        <v>2110</v>
      </c>
      <c r="AB7">
        <v>2110</v>
      </c>
      <c r="AC7">
        <v>2110</v>
      </c>
      <c r="AD7">
        <v>0</v>
      </c>
      <c r="AE7">
        <v>0</v>
      </c>
      <c r="AF7">
        <v>3</v>
      </c>
      <c r="AG7">
        <v>6.96</v>
      </c>
      <c r="AH7">
        <v>-227.84</v>
      </c>
      <c r="AI7">
        <v>0</v>
      </c>
      <c r="AJ7">
        <v>0</v>
      </c>
      <c r="AK7" t="s">
        <v>74</v>
      </c>
      <c r="AL7" t="s">
        <v>74</v>
      </c>
      <c r="AM7" t="s">
        <v>74</v>
      </c>
    </row>
    <row r="8" spans="1:39" x14ac:dyDescent="0.25">
      <c r="A8">
        <v>933</v>
      </c>
      <c r="B8" t="s">
        <v>2</v>
      </c>
      <c r="C8">
        <v>1</v>
      </c>
      <c r="D8">
        <v>1</v>
      </c>
      <c r="E8">
        <v>525</v>
      </c>
      <c r="F8">
        <v>1.01</v>
      </c>
      <c r="G8">
        <v>9.42</v>
      </c>
      <c r="H8">
        <v>747.52</v>
      </c>
      <c r="I8">
        <v>-329.6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934</v>
      </c>
      <c r="S8" t="s">
        <v>11</v>
      </c>
      <c r="T8">
        <v>2</v>
      </c>
      <c r="U8">
        <v>1</v>
      </c>
      <c r="V8">
        <v>224.52</v>
      </c>
      <c r="W8">
        <v>52.01</v>
      </c>
      <c r="X8">
        <v>230.47</v>
      </c>
      <c r="Y8">
        <v>34.299999999999997</v>
      </c>
      <c r="Z8">
        <v>33.89</v>
      </c>
      <c r="AA8">
        <v>672</v>
      </c>
      <c r="AB8">
        <v>672</v>
      </c>
      <c r="AC8">
        <v>672</v>
      </c>
      <c r="AD8">
        <v>0</v>
      </c>
      <c r="AE8">
        <v>0</v>
      </c>
      <c r="AF8">
        <v>2</v>
      </c>
      <c r="AG8">
        <v>0</v>
      </c>
      <c r="AH8">
        <v>6.28</v>
      </c>
      <c r="AI8">
        <v>0</v>
      </c>
      <c r="AJ8">
        <v>0</v>
      </c>
      <c r="AK8" t="s">
        <v>74</v>
      </c>
      <c r="AL8" t="s">
        <v>74</v>
      </c>
      <c r="AM8" t="s">
        <v>74</v>
      </c>
    </row>
    <row r="9" spans="1:39" x14ac:dyDescent="0.25">
      <c r="A9">
        <v>933</v>
      </c>
      <c r="B9" t="s">
        <v>2</v>
      </c>
      <c r="C9">
        <v>1</v>
      </c>
      <c r="D9">
        <v>1</v>
      </c>
      <c r="E9">
        <v>525</v>
      </c>
      <c r="F9">
        <v>1.01</v>
      </c>
      <c r="G9">
        <v>9.42</v>
      </c>
      <c r="H9">
        <v>747.52</v>
      </c>
      <c r="I9">
        <v>-329.6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955</v>
      </c>
      <c r="S9" t="s">
        <v>0</v>
      </c>
      <c r="T9">
        <v>1</v>
      </c>
      <c r="U9">
        <v>1</v>
      </c>
      <c r="V9">
        <v>816.92</v>
      </c>
      <c r="W9">
        <v>-114.79</v>
      </c>
      <c r="X9">
        <v>824.94</v>
      </c>
      <c r="Y9">
        <v>34.909999999999997</v>
      </c>
      <c r="Z9">
        <v>34.5</v>
      </c>
      <c r="AA9">
        <v>2363</v>
      </c>
      <c r="AB9">
        <v>2727</v>
      </c>
      <c r="AC9">
        <v>2727</v>
      </c>
      <c r="AD9">
        <v>0</v>
      </c>
      <c r="AE9">
        <v>0</v>
      </c>
      <c r="AF9">
        <v>1</v>
      </c>
      <c r="AG9">
        <v>10.43</v>
      </c>
      <c r="AH9">
        <v>-122.09</v>
      </c>
      <c r="AI9">
        <v>0</v>
      </c>
      <c r="AJ9">
        <v>0</v>
      </c>
      <c r="AK9" t="s">
        <v>74</v>
      </c>
      <c r="AL9" t="s">
        <v>74</v>
      </c>
      <c r="AM9" t="s">
        <v>74</v>
      </c>
    </row>
    <row r="10" spans="1:39" x14ac:dyDescent="0.25">
      <c r="A10">
        <v>933</v>
      </c>
      <c r="B10" t="s">
        <v>2</v>
      </c>
      <c r="C10">
        <v>1</v>
      </c>
      <c r="D10">
        <v>1</v>
      </c>
      <c r="E10">
        <v>525</v>
      </c>
      <c r="F10">
        <v>1.01</v>
      </c>
      <c r="G10">
        <v>9.42</v>
      </c>
      <c r="H10">
        <v>747.52</v>
      </c>
      <c r="I10">
        <v>-329.6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959</v>
      </c>
      <c r="S10" t="s">
        <v>9</v>
      </c>
      <c r="T10">
        <v>1</v>
      </c>
      <c r="U10">
        <v>1</v>
      </c>
      <c r="V10">
        <v>668.2</v>
      </c>
      <c r="W10">
        <v>-126.03</v>
      </c>
      <c r="X10">
        <v>679.98</v>
      </c>
      <c r="Y10">
        <v>31.16</v>
      </c>
      <c r="Z10">
        <v>30.79</v>
      </c>
      <c r="AA10">
        <v>2182</v>
      </c>
      <c r="AB10">
        <v>2182</v>
      </c>
      <c r="AC10">
        <v>2182</v>
      </c>
      <c r="AD10">
        <v>0</v>
      </c>
      <c r="AE10">
        <v>0</v>
      </c>
      <c r="AF10">
        <v>1</v>
      </c>
      <c r="AG10">
        <v>9.4600000000000009</v>
      </c>
      <c r="AH10">
        <v>-218.81</v>
      </c>
      <c r="AI10">
        <v>0</v>
      </c>
      <c r="AJ10">
        <v>0</v>
      </c>
      <c r="AK10" t="s">
        <v>74</v>
      </c>
      <c r="AL10" t="s">
        <v>74</v>
      </c>
      <c r="AM10" t="s">
        <v>74</v>
      </c>
    </row>
    <row r="11" spans="1:39" x14ac:dyDescent="0.25">
      <c r="A11">
        <v>933</v>
      </c>
      <c r="B11" t="s">
        <v>2</v>
      </c>
      <c r="C11">
        <v>1</v>
      </c>
      <c r="D11">
        <v>1</v>
      </c>
      <c r="E11">
        <v>525</v>
      </c>
      <c r="F11">
        <v>1.01</v>
      </c>
      <c r="G11">
        <v>9.42</v>
      </c>
      <c r="H11">
        <v>747.52</v>
      </c>
      <c r="I11">
        <v>-329.6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999</v>
      </c>
      <c r="S11" t="s">
        <v>8</v>
      </c>
      <c r="T11">
        <v>3</v>
      </c>
      <c r="U11">
        <v>1</v>
      </c>
      <c r="V11">
        <v>-711.16</v>
      </c>
      <c r="W11">
        <v>19.04</v>
      </c>
      <c r="X11">
        <v>711.41</v>
      </c>
      <c r="Y11">
        <v>32.909999999999997</v>
      </c>
      <c r="Z11">
        <v>32.520000000000003</v>
      </c>
      <c r="AA11">
        <v>2162</v>
      </c>
      <c r="AB11">
        <v>2724</v>
      </c>
      <c r="AC11">
        <v>2724</v>
      </c>
      <c r="AD11">
        <v>0</v>
      </c>
      <c r="AE11">
        <v>0</v>
      </c>
      <c r="AF11">
        <v>3</v>
      </c>
      <c r="AG11">
        <v>8.18</v>
      </c>
      <c r="AH11">
        <v>-146.41</v>
      </c>
      <c r="AI11">
        <v>0</v>
      </c>
      <c r="AJ11">
        <v>0</v>
      </c>
      <c r="AK11" t="s">
        <v>74</v>
      </c>
      <c r="AL11" t="s">
        <v>74</v>
      </c>
      <c r="AM11" t="s">
        <v>74</v>
      </c>
    </row>
    <row r="12" spans="1:39" x14ac:dyDescent="0.25">
      <c r="A12">
        <v>938</v>
      </c>
      <c r="B12" t="s">
        <v>13</v>
      </c>
      <c r="C12">
        <v>1</v>
      </c>
      <c r="D12">
        <v>0</v>
      </c>
      <c r="E12">
        <v>525</v>
      </c>
      <c r="F12">
        <v>0.99</v>
      </c>
      <c r="G12">
        <v>-9.42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939</v>
      </c>
      <c r="S12" t="s">
        <v>16</v>
      </c>
      <c r="T12">
        <v>2</v>
      </c>
      <c r="U12">
        <v>1</v>
      </c>
      <c r="V12">
        <v>479.78</v>
      </c>
      <c r="W12">
        <v>127</v>
      </c>
      <c r="X12">
        <v>496.31</v>
      </c>
      <c r="Y12">
        <v>73.86</v>
      </c>
      <c r="Z12">
        <v>74.489999999999995</v>
      </c>
      <c r="AA12">
        <v>672</v>
      </c>
      <c r="AB12">
        <v>806</v>
      </c>
      <c r="AC12">
        <v>672</v>
      </c>
      <c r="AD12">
        <v>0</v>
      </c>
      <c r="AE12">
        <v>0</v>
      </c>
      <c r="AF12">
        <v>2</v>
      </c>
      <c r="AG12">
        <v>0.5</v>
      </c>
      <c r="AH12">
        <v>28.82</v>
      </c>
      <c r="AI12">
        <v>0</v>
      </c>
      <c r="AJ12">
        <v>0</v>
      </c>
      <c r="AK12" t="s">
        <v>74</v>
      </c>
      <c r="AL12" t="s">
        <v>74</v>
      </c>
      <c r="AM12" t="s">
        <v>74</v>
      </c>
    </row>
    <row r="13" spans="1:39" x14ac:dyDescent="0.25">
      <c r="A13">
        <v>938</v>
      </c>
      <c r="B13" t="s">
        <v>13</v>
      </c>
      <c r="C13">
        <v>1</v>
      </c>
      <c r="D13">
        <v>0</v>
      </c>
      <c r="E13">
        <v>525</v>
      </c>
      <c r="F13">
        <v>0.99</v>
      </c>
      <c r="G13">
        <v>-9.42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939</v>
      </c>
      <c r="S13" t="s">
        <v>16</v>
      </c>
      <c r="T13">
        <v>2</v>
      </c>
      <c r="U13">
        <v>2</v>
      </c>
      <c r="V13">
        <v>479.78</v>
      </c>
      <c r="W13">
        <v>127</v>
      </c>
      <c r="X13">
        <v>496.31</v>
      </c>
      <c r="Y13">
        <v>73.86</v>
      </c>
      <c r="Z13">
        <v>74.489999999999995</v>
      </c>
      <c r="AA13">
        <v>672</v>
      </c>
      <c r="AB13">
        <v>672</v>
      </c>
      <c r="AC13">
        <v>672</v>
      </c>
      <c r="AD13">
        <v>0</v>
      </c>
      <c r="AE13">
        <v>0</v>
      </c>
      <c r="AF13">
        <v>2</v>
      </c>
      <c r="AG13">
        <v>0.5</v>
      </c>
      <c r="AH13">
        <v>28.82</v>
      </c>
      <c r="AI13">
        <v>0</v>
      </c>
      <c r="AJ13">
        <v>0</v>
      </c>
      <c r="AK13" t="s">
        <v>74</v>
      </c>
      <c r="AL13" t="s">
        <v>74</v>
      </c>
      <c r="AM13" t="s">
        <v>74</v>
      </c>
    </row>
    <row r="14" spans="1:39" x14ac:dyDescent="0.25">
      <c r="A14">
        <v>938</v>
      </c>
      <c r="B14" t="s">
        <v>13</v>
      </c>
      <c r="C14">
        <v>1</v>
      </c>
      <c r="D14">
        <v>0</v>
      </c>
      <c r="E14">
        <v>525</v>
      </c>
      <c r="F14">
        <v>0.99</v>
      </c>
      <c r="G14">
        <v>-9.42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939</v>
      </c>
      <c r="S14" t="s">
        <v>16</v>
      </c>
      <c r="T14">
        <v>2</v>
      </c>
      <c r="U14">
        <v>3</v>
      </c>
      <c r="V14">
        <v>479.78</v>
      </c>
      <c r="W14">
        <v>127</v>
      </c>
      <c r="X14">
        <v>496.31</v>
      </c>
      <c r="Y14">
        <v>73.86</v>
      </c>
      <c r="Z14">
        <v>74.489999999999995</v>
      </c>
      <c r="AA14">
        <v>672</v>
      </c>
      <c r="AB14">
        <v>672</v>
      </c>
      <c r="AC14">
        <v>672</v>
      </c>
      <c r="AD14">
        <v>0</v>
      </c>
      <c r="AE14">
        <v>0</v>
      </c>
      <c r="AF14">
        <v>2</v>
      </c>
      <c r="AG14">
        <v>0.5</v>
      </c>
      <c r="AH14">
        <v>28.82</v>
      </c>
      <c r="AI14">
        <v>0</v>
      </c>
      <c r="AJ14">
        <v>0</v>
      </c>
      <c r="AK14" t="s">
        <v>74</v>
      </c>
      <c r="AL14" t="s">
        <v>74</v>
      </c>
      <c r="AM14" t="s">
        <v>74</v>
      </c>
    </row>
    <row r="15" spans="1:39" x14ac:dyDescent="0.25">
      <c r="A15">
        <v>938</v>
      </c>
      <c r="B15" t="s">
        <v>13</v>
      </c>
      <c r="C15">
        <v>1</v>
      </c>
      <c r="D15">
        <v>0</v>
      </c>
      <c r="E15">
        <v>525</v>
      </c>
      <c r="F15">
        <v>0.99</v>
      </c>
      <c r="G15">
        <v>-9.42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946</v>
      </c>
      <c r="S15" t="s">
        <v>1</v>
      </c>
      <c r="T15">
        <v>1</v>
      </c>
      <c r="U15">
        <v>1</v>
      </c>
      <c r="V15">
        <v>31</v>
      </c>
      <c r="W15">
        <v>-243.95</v>
      </c>
      <c r="X15">
        <v>245.91</v>
      </c>
      <c r="Y15">
        <v>9.26</v>
      </c>
      <c r="Z15">
        <v>9.34</v>
      </c>
      <c r="AA15">
        <v>2655</v>
      </c>
      <c r="AB15">
        <v>2655</v>
      </c>
      <c r="AC15">
        <v>2655</v>
      </c>
      <c r="AD15">
        <v>0</v>
      </c>
      <c r="AE15">
        <v>0</v>
      </c>
      <c r="AF15">
        <v>1</v>
      </c>
      <c r="AG15">
        <v>0.21</v>
      </c>
      <c r="AH15">
        <v>-121.43</v>
      </c>
      <c r="AI15">
        <v>0</v>
      </c>
      <c r="AJ15">
        <v>0</v>
      </c>
      <c r="AK15" t="s">
        <v>74</v>
      </c>
      <c r="AL15" t="s">
        <v>74</v>
      </c>
      <c r="AM15" t="s">
        <v>74</v>
      </c>
    </row>
    <row r="16" spans="1:39" x14ac:dyDescent="0.25">
      <c r="A16">
        <v>938</v>
      </c>
      <c r="B16" t="s">
        <v>13</v>
      </c>
      <c r="C16">
        <v>1</v>
      </c>
      <c r="D16">
        <v>0</v>
      </c>
      <c r="E16">
        <v>525</v>
      </c>
      <c r="F16">
        <v>0.99</v>
      </c>
      <c r="G16">
        <v>-9.42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955</v>
      </c>
      <c r="S16" t="s">
        <v>0</v>
      </c>
      <c r="T16">
        <v>1</v>
      </c>
      <c r="U16">
        <v>1</v>
      </c>
      <c r="V16">
        <v>-558.5</v>
      </c>
      <c r="W16">
        <v>-117.48</v>
      </c>
      <c r="X16">
        <v>570.72</v>
      </c>
      <c r="Y16">
        <v>28.03</v>
      </c>
      <c r="Z16">
        <v>28.27</v>
      </c>
      <c r="AA16">
        <v>2036</v>
      </c>
      <c r="AB16">
        <v>2036</v>
      </c>
      <c r="AC16">
        <v>2036</v>
      </c>
      <c r="AD16">
        <v>0</v>
      </c>
      <c r="AE16">
        <v>0</v>
      </c>
      <c r="AF16">
        <v>1</v>
      </c>
      <c r="AG16">
        <v>8.2799999999999994</v>
      </c>
      <c r="AH16">
        <v>-213.9</v>
      </c>
      <c r="AI16">
        <v>0</v>
      </c>
      <c r="AJ16">
        <v>0</v>
      </c>
      <c r="AK16" t="s">
        <v>74</v>
      </c>
      <c r="AL16" t="s">
        <v>74</v>
      </c>
      <c r="AM16" t="s">
        <v>74</v>
      </c>
    </row>
    <row r="17" spans="1:39" x14ac:dyDescent="0.25">
      <c r="A17">
        <v>938</v>
      </c>
      <c r="B17" t="s">
        <v>13</v>
      </c>
      <c r="C17">
        <v>1</v>
      </c>
      <c r="D17">
        <v>0</v>
      </c>
      <c r="E17">
        <v>525</v>
      </c>
      <c r="F17">
        <v>0.99</v>
      </c>
      <c r="G17">
        <v>-9.42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959</v>
      </c>
      <c r="S17" t="s">
        <v>9</v>
      </c>
      <c r="T17">
        <v>1</v>
      </c>
      <c r="U17">
        <v>1</v>
      </c>
      <c r="V17">
        <v>-911.85</v>
      </c>
      <c r="W17">
        <v>-19.57</v>
      </c>
      <c r="X17">
        <v>912.06</v>
      </c>
      <c r="Y17">
        <v>43.23</v>
      </c>
      <c r="Z17">
        <v>43.6</v>
      </c>
      <c r="AA17">
        <v>2110</v>
      </c>
      <c r="AB17">
        <v>2110</v>
      </c>
      <c r="AC17">
        <v>2110</v>
      </c>
      <c r="AD17">
        <v>0</v>
      </c>
      <c r="AE17">
        <v>0</v>
      </c>
      <c r="AF17">
        <v>1</v>
      </c>
      <c r="AG17">
        <v>10.82</v>
      </c>
      <c r="AH17">
        <v>-58.03</v>
      </c>
      <c r="AI17">
        <v>0</v>
      </c>
      <c r="AJ17">
        <v>0</v>
      </c>
      <c r="AK17" t="s">
        <v>74</v>
      </c>
      <c r="AL17" t="s">
        <v>74</v>
      </c>
      <c r="AM17" t="s">
        <v>74</v>
      </c>
    </row>
    <row r="18" spans="1:39" x14ac:dyDescent="0.25">
      <c r="A18">
        <v>946</v>
      </c>
      <c r="B18" t="s">
        <v>1</v>
      </c>
      <c r="C18">
        <v>1</v>
      </c>
      <c r="D18">
        <v>0</v>
      </c>
      <c r="E18">
        <v>525</v>
      </c>
      <c r="F18">
        <v>1.01</v>
      </c>
      <c r="G18">
        <v>-9.67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938</v>
      </c>
      <c r="S18" t="s">
        <v>13</v>
      </c>
      <c r="T18">
        <v>1</v>
      </c>
      <c r="U18">
        <v>1</v>
      </c>
      <c r="V18">
        <v>-30.79</v>
      </c>
      <c r="W18">
        <v>122.52</v>
      </c>
      <c r="X18">
        <v>126.33</v>
      </c>
      <c r="Y18">
        <v>4.76</v>
      </c>
      <c r="Z18">
        <v>4.71</v>
      </c>
      <c r="AA18">
        <v>2655</v>
      </c>
      <c r="AB18">
        <v>2655</v>
      </c>
      <c r="AC18">
        <v>2655</v>
      </c>
      <c r="AD18">
        <v>0</v>
      </c>
      <c r="AE18">
        <v>0</v>
      </c>
      <c r="AF18">
        <v>1</v>
      </c>
      <c r="AG18">
        <v>0.21</v>
      </c>
      <c r="AH18">
        <v>-121.43</v>
      </c>
      <c r="AI18">
        <v>0</v>
      </c>
      <c r="AJ18">
        <v>0</v>
      </c>
      <c r="AK18" t="s">
        <v>74</v>
      </c>
      <c r="AL18" t="s">
        <v>74</v>
      </c>
      <c r="AM18" t="s">
        <v>74</v>
      </c>
    </row>
    <row r="19" spans="1:39" x14ac:dyDescent="0.25">
      <c r="A19">
        <v>946</v>
      </c>
      <c r="B19" t="s">
        <v>1</v>
      </c>
      <c r="C19">
        <v>1</v>
      </c>
      <c r="D19">
        <v>0</v>
      </c>
      <c r="E19">
        <v>525</v>
      </c>
      <c r="F19">
        <v>1.01</v>
      </c>
      <c r="G19">
        <v>-9.67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947</v>
      </c>
      <c r="S19" t="s">
        <v>15</v>
      </c>
      <c r="T19">
        <v>2</v>
      </c>
      <c r="U19">
        <v>1</v>
      </c>
      <c r="V19">
        <v>214.72</v>
      </c>
      <c r="W19">
        <v>-3.47</v>
      </c>
      <c r="X19">
        <v>214.75</v>
      </c>
      <c r="Y19">
        <v>31.96</v>
      </c>
      <c r="Z19">
        <v>31.63</v>
      </c>
      <c r="AA19">
        <v>672</v>
      </c>
      <c r="AB19">
        <v>672</v>
      </c>
      <c r="AC19">
        <v>672</v>
      </c>
      <c r="AD19">
        <v>0</v>
      </c>
      <c r="AE19">
        <v>0</v>
      </c>
      <c r="AF19">
        <v>2</v>
      </c>
      <c r="AG19">
        <v>0.05</v>
      </c>
      <c r="AH19">
        <v>8.57</v>
      </c>
      <c r="AI19">
        <v>0</v>
      </c>
      <c r="AJ19">
        <v>0</v>
      </c>
      <c r="AK19" t="s">
        <v>74</v>
      </c>
      <c r="AL19" t="s">
        <v>74</v>
      </c>
      <c r="AM19" t="s">
        <v>74</v>
      </c>
    </row>
    <row r="20" spans="1:39" x14ac:dyDescent="0.25">
      <c r="A20">
        <v>946</v>
      </c>
      <c r="B20" t="s">
        <v>1</v>
      </c>
      <c r="C20">
        <v>1</v>
      </c>
      <c r="D20">
        <v>0</v>
      </c>
      <c r="E20">
        <v>525</v>
      </c>
      <c r="F20">
        <v>1.01</v>
      </c>
      <c r="G20">
        <v>-9.67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947</v>
      </c>
      <c r="S20" t="s">
        <v>15</v>
      </c>
      <c r="T20">
        <v>2</v>
      </c>
      <c r="U20">
        <v>2</v>
      </c>
      <c r="V20">
        <v>210.51</v>
      </c>
      <c r="W20">
        <v>-3.38</v>
      </c>
      <c r="X20">
        <v>210.53</v>
      </c>
      <c r="Y20">
        <v>31.33</v>
      </c>
      <c r="Z20">
        <v>31.01</v>
      </c>
      <c r="AA20">
        <v>672</v>
      </c>
      <c r="AB20">
        <v>672</v>
      </c>
      <c r="AC20">
        <v>672</v>
      </c>
      <c r="AD20">
        <v>0</v>
      </c>
      <c r="AE20">
        <v>0</v>
      </c>
      <c r="AF20">
        <v>2</v>
      </c>
      <c r="AG20">
        <v>0.04</v>
      </c>
      <c r="AH20">
        <v>8.4</v>
      </c>
      <c r="AI20">
        <v>0</v>
      </c>
      <c r="AJ20">
        <v>0</v>
      </c>
      <c r="AK20" t="s">
        <v>74</v>
      </c>
      <c r="AL20" t="s">
        <v>74</v>
      </c>
      <c r="AM20" t="s">
        <v>74</v>
      </c>
    </row>
    <row r="21" spans="1:39" x14ac:dyDescent="0.25">
      <c r="A21">
        <v>946</v>
      </c>
      <c r="B21" t="s">
        <v>1</v>
      </c>
      <c r="C21">
        <v>1</v>
      </c>
      <c r="D21">
        <v>0</v>
      </c>
      <c r="E21">
        <v>525</v>
      </c>
      <c r="F21">
        <v>1.01</v>
      </c>
      <c r="G21">
        <v>-9.67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947</v>
      </c>
      <c r="S21" t="s">
        <v>15</v>
      </c>
      <c r="T21">
        <v>2</v>
      </c>
      <c r="U21">
        <v>3</v>
      </c>
      <c r="V21">
        <v>210.51</v>
      </c>
      <c r="W21">
        <v>-3.38</v>
      </c>
      <c r="X21">
        <v>210.53</v>
      </c>
      <c r="Y21">
        <v>31.33</v>
      </c>
      <c r="Z21">
        <v>31.01</v>
      </c>
      <c r="AA21">
        <v>672</v>
      </c>
      <c r="AB21">
        <v>672</v>
      </c>
      <c r="AC21">
        <v>672</v>
      </c>
      <c r="AD21">
        <v>0</v>
      </c>
      <c r="AE21">
        <v>0</v>
      </c>
      <c r="AF21">
        <v>2</v>
      </c>
      <c r="AG21">
        <v>0.04</v>
      </c>
      <c r="AH21">
        <v>8.4</v>
      </c>
      <c r="AI21">
        <v>0</v>
      </c>
      <c r="AJ21">
        <v>0</v>
      </c>
      <c r="AK21" t="s">
        <v>74</v>
      </c>
      <c r="AL21" t="s">
        <v>74</v>
      </c>
      <c r="AM21" t="s">
        <v>74</v>
      </c>
    </row>
    <row r="22" spans="1:39" x14ac:dyDescent="0.25">
      <c r="A22">
        <v>946</v>
      </c>
      <c r="B22" t="s">
        <v>1</v>
      </c>
      <c r="C22">
        <v>1</v>
      </c>
      <c r="D22">
        <v>0</v>
      </c>
      <c r="E22">
        <v>525</v>
      </c>
      <c r="F22">
        <v>1.01</v>
      </c>
      <c r="G22">
        <v>-9.67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955</v>
      </c>
      <c r="S22" t="s">
        <v>0</v>
      </c>
      <c r="T22">
        <v>1</v>
      </c>
      <c r="U22">
        <v>1</v>
      </c>
      <c r="V22">
        <v>-604.95000000000005</v>
      </c>
      <c r="W22">
        <v>-112.28</v>
      </c>
      <c r="X22">
        <v>615.28</v>
      </c>
      <c r="Y22">
        <v>23.17</v>
      </c>
      <c r="Z22">
        <v>22.94</v>
      </c>
      <c r="AA22">
        <v>2655</v>
      </c>
      <c r="AB22">
        <v>2655</v>
      </c>
      <c r="AC22">
        <v>2655</v>
      </c>
      <c r="AD22">
        <v>0</v>
      </c>
      <c r="AE22">
        <v>0</v>
      </c>
      <c r="AF22">
        <v>1</v>
      </c>
      <c r="AG22">
        <v>6.34</v>
      </c>
      <c r="AH22">
        <v>-301.5</v>
      </c>
      <c r="AI22">
        <v>0</v>
      </c>
      <c r="AJ22">
        <v>0</v>
      </c>
      <c r="AK22" t="s">
        <v>74</v>
      </c>
      <c r="AL22" t="s">
        <v>74</v>
      </c>
      <c r="AM22" t="s">
        <v>74</v>
      </c>
    </row>
    <row r="23" spans="1:39" x14ac:dyDescent="0.25">
      <c r="A23">
        <v>955</v>
      </c>
      <c r="B23" t="s">
        <v>0</v>
      </c>
      <c r="C23">
        <v>1</v>
      </c>
      <c r="D23">
        <v>2</v>
      </c>
      <c r="E23">
        <v>525</v>
      </c>
      <c r="F23">
        <v>1.01</v>
      </c>
      <c r="G23">
        <v>0</v>
      </c>
      <c r="H23">
        <v>1970.29</v>
      </c>
      <c r="I23">
        <v>-349.47</v>
      </c>
      <c r="J23">
        <v>0</v>
      </c>
      <c r="K23">
        <v>0</v>
      </c>
      <c r="L23">
        <v>579.45000000000005</v>
      </c>
      <c r="M23">
        <v>41.74</v>
      </c>
      <c r="N23">
        <v>0</v>
      </c>
      <c r="O23">
        <v>0</v>
      </c>
      <c r="P23">
        <v>0</v>
      </c>
      <c r="Q23">
        <v>0</v>
      </c>
      <c r="R23">
        <v>933</v>
      </c>
      <c r="S23" t="s">
        <v>2</v>
      </c>
      <c r="T23">
        <v>1</v>
      </c>
      <c r="U23">
        <v>1</v>
      </c>
      <c r="V23">
        <v>-806.49</v>
      </c>
      <c r="W23">
        <v>-7.3</v>
      </c>
      <c r="X23">
        <v>806.52</v>
      </c>
      <c r="Y23">
        <v>34.130000000000003</v>
      </c>
      <c r="Z23">
        <v>33.79</v>
      </c>
      <c r="AA23">
        <v>2363</v>
      </c>
      <c r="AB23">
        <v>2727</v>
      </c>
      <c r="AC23">
        <v>2727</v>
      </c>
      <c r="AD23">
        <v>0</v>
      </c>
      <c r="AE23">
        <v>0</v>
      </c>
      <c r="AF23">
        <v>1</v>
      </c>
      <c r="AG23">
        <v>10.43</v>
      </c>
      <c r="AH23">
        <v>-122.09</v>
      </c>
      <c r="AI23">
        <v>0</v>
      </c>
      <c r="AJ23">
        <v>0</v>
      </c>
      <c r="AK23" t="s">
        <v>74</v>
      </c>
      <c r="AL23" t="s">
        <v>74</v>
      </c>
      <c r="AM23" t="s">
        <v>74</v>
      </c>
    </row>
    <row r="24" spans="1:39" x14ac:dyDescent="0.25">
      <c r="A24">
        <v>955</v>
      </c>
      <c r="B24" t="s">
        <v>0</v>
      </c>
      <c r="C24">
        <v>1</v>
      </c>
      <c r="D24">
        <v>2</v>
      </c>
      <c r="E24">
        <v>525</v>
      </c>
      <c r="F24">
        <v>1.01</v>
      </c>
      <c r="G24">
        <v>0</v>
      </c>
      <c r="H24">
        <v>1970.29</v>
      </c>
      <c r="I24">
        <v>-349.47</v>
      </c>
      <c r="J24">
        <v>0</v>
      </c>
      <c r="K24">
        <v>0</v>
      </c>
      <c r="L24">
        <v>579.45000000000005</v>
      </c>
      <c r="M24">
        <v>41.74</v>
      </c>
      <c r="N24">
        <v>0</v>
      </c>
      <c r="O24">
        <v>0</v>
      </c>
      <c r="P24">
        <v>0</v>
      </c>
      <c r="Q24">
        <v>0</v>
      </c>
      <c r="R24">
        <v>938</v>
      </c>
      <c r="S24" t="s">
        <v>13</v>
      </c>
      <c r="T24">
        <v>1</v>
      </c>
      <c r="U24">
        <v>1</v>
      </c>
      <c r="V24">
        <v>566.78</v>
      </c>
      <c r="W24">
        <v>-96.42</v>
      </c>
      <c r="X24">
        <v>574.91999999999996</v>
      </c>
      <c r="Y24">
        <v>28.24</v>
      </c>
      <c r="Z24">
        <v>27.96</v>
      </c>
      <c r="AA24">
        <v>2036</v>
      </c>
      <c r="AB24">
        <v>2036</v>
      </c>
      <c r="AC24">
        <v>2036</v>
      </c>
      <c r="AD24">
        <v>0</v>
      </c>
      <c r="AE24">
        <v>0</v>
      </c>
      <c r="AF24">
        <v>1</v>
      </c>
      <c r="AG24">
        <v>8.2799999999999994</v>
      </c>
      <c r="AH24">
        <v>-213.9</v>
      </c>
      <c r="AI24">
        <v>0</v>
      </c>
      <c r="AJ24">
        <v>0</v>
      </c>
      <c r="AK24" t="s">
        <v>74</v>
      </c>
      <c r="AL24" t="s">
        <v>74</v>
      </c>
      <c r="AM24" t="s">
        <v>74</v>
      </c>
    </row>
    <row r="25" spans="1:39" x14ac:dyDescent="0.25">
      <c r="A25">
        <v>955</v>
      </c>
      <c r="B25" t="s">
        <v>0</v>
      </c>
      <c r="C25">
        <v>1</v>
      </c>
      <c r="D25">
        <v>2</v>
      </c>
      <c r="E25">
        <v>525</v>
      </c>
      <c r="F25">
        <v>1.01</v>
      </c>
      <c r="G25">
        <v>0</v>
      </c>
      <c r="H25">
        <v>1970.29</v>
      </c>
      <c r="I25">
        <v>-349.47</v>
      </c>
      <c r="J25">
        <v>0</v>
      </c>
      <c r="K25">
        <v>0</v>
      </c>
      <c r="L25">
        <v>579.45000000000005</v>
      </c>
      <c r="M25">
        <v>41.74</v>
      </c>
      <c r="N25">
        <v>0</v>
      </c>
      <c r="O25">
        <v>0</v>
      </c>
      <c r="P25">
        <v>0</v>
      </c>
      <c r="Q25">
        <v>0</v>
      </c>
      <c r="R25">
        <v>946</v>
      </c>
      <c r="S25" t="s">
        <v>1</v>
      </c>
      <c r="T25">
        <v>1</v>
      </c>
      <c r="U25">
        <v>1</v>
      </c>
      <c r="V25">
        <v>611.29</v>
      </c>
      <c r="W25">
        <v>-189.23</v>
      </c>
      <c r="X25">
        <v>639.91</v>
      </c>
      <c r="Y25">
        <v>24.1</v>
      </c>
      <c r="Z25">
        <v>23.86</v>
      </c>
      <c r="AA25">
        <v>2655</v>
      </c>
      <c r="AB25">
        <v>2655</v>
      </c>
      <c r="AC25">
        <v>2655</v>
      </c>
      <c r="AD25">
        <v>0</v>
      </c>
      <c r="AE25">
        <v>0</v>
      </c>
      <c r="AF25">
        <v>1</v>
      </c>
      <c r="AG25">
        <v>6.34</v>
      </c>
      <c r="AH25">
        <v>-301.5</v>
      </c>
      <c r="AI25">
        <v>0</v>
      </c>
      <c r="AJ25">
        <v>0</v>
      </c>
      <c r="AK25" t="s">
        <v>74</v>
      </c>
      <c r="AL25" t="s">
        <v>74</v>
      </c>
      <c r="AM25" t="s">
        <v>74</v>
      </c>
    </row>
    <row r="26" spans="1:39" x14ac:dyDescent="0.25">
      <c r="A26">
        <v>955</v>
      </c>
      <c r="B26" t="s">
        <v>0</v>
      </c>
      <c r="C26">
        <v>1</v>
      </c>
      <c r="D26">
        <v>2</v>
      </c>
      <c r="E26">
        <v>525</v>
      </c>
      <c r="F26">
        <v>1.01</v>
      </c>
      <c r="G26">
        <v>0</v>
      </c>
      <c r="H26">
        <v>1970.29</v>
      </c>
      <c r="I26">
        <v>-349.47</v>
      </c>
      <c r="J26">
        <v>0</v>
      </c>
      <c r="K26">
        <v>0</v>
      </c>
      <c r="L26">
        <v>579.45000000000005</v>
      </c>
      <c r="M26">
        <v>41.74</v>
      </c>
      <c r="N26">
        <v>0</v>
      </c>
      <c r="O26">
        <v>0</v>
      </c>
      <c r="P26">
        <v>0</v>
      </c>
      <c r="Q26">
        <v>0</v>
      </c>
      <c r="R26">
        <v>964</v>
      </c>
      <c r="S26" t="s">
        <v>22</v>
      </c>
      <c r="T26">
        <v>1</v>
      </c>
      <c r="U26">
        <v>1</v>
      </c>
      <c r="V26">
        <v>759.02</v>
      </c>
      <c r="W26">
        <v>-38.28</v>
      </c>
      <c r="X26">
        <v>759.98</v>
      </c>
      <c r="Y26">
        <v>45.05</v>
      </c>
      <c r="Z26">
        <v>44.6</v>
      </c>
      <c r="AA26">
        <v>1687</v>
      </c>
      <c r="AB26">
        <v>1687</v>
      </c>
      <c r="AC26">
        <v>1687</v>
      </c>
      <c r="AD26">
        <v>0</v>
      </c>
      <c r="AE26">
        <v>0</v>
      </c>
      <c r="AF26">
        <v>1</v>
      </c>
      <c r="AG26">
        <v>10.95</v>
      </c>
      <c r="AH26">
        <v>-151.31</v>
      </c>
      <c r="AI26">
        <v>0</v>
      </c>
      <c r="AJ26">
        <v>0</v>
      </c>
      <c r="AK26" t="s">
        <v>74</v>
      </c>
      <c r="AL26" t="s">
        <v>74</v>
      </c>
      <c r="AM26" t="s">
        <v>74</v>
      </c>
    </row>
    <row r="27" spans="1:39" x14ac:dyDescent="0.25">
      <c r="A27">
        <v>955</v>
      </c>
      <c r="B27" t="s">
        <v>0</v>
      </c>
      <c r="C27">
        <v>1</v>
      </c>
      <c r="D27">
        <v>2</v>
      </c>
      <c r="E27">
        <v>525</v>
      </c>
      <c r="F27">
        <v>1.01</v>
      </c>
      <c r="G27">
        <v>0</v>
      </c>
      <c r="H27">
        <v>1970.29</v>
      </c>
      <c r="I27">
        <v>-349.47</v>
      </c>
      <c r="J27">
        <v>0</v>
      </c>
      <c r="K27">
        <v>0</v>
      </c>
      <c r="L27">
        <v>579.45000000000005</v>
      </c>
      <c r="M27">
        <v>41.74</v>
      </c>
      <c r="N27">
        <v>0</v>
      </c>
      <c r="O27">
        <v>0</v>
      </c>
      <c r="P27">
        <v>0</v>
      </c>
      <c r="Q27">
        <v>0</v>
      </c>
      <c r="R27">
        <v>979</v>
      </c>
      <c r="S27" t="s">
        <v>27</v>
      </c>
      <c r="T27">
        <v>1</v>
      </c>
      <c r="U27">
        <v>1</v>
      </c>
      <c r="V27">
        <v>782.55</v>
      </c>
      <c r="W27">
        <v>170.71</v>
      </c>
      <c r="X27">
        <v>800.95</v>
      </c>
      <c r="Y27">
        <v>30.17</v>
      </c>
      <c r="Z27">
        <v>29.87</v>
      </c>
      <c r="AA27">
        <v>2655</v>
      </c>
      <c r="AB27">
        <v>2655</v>
      </c>
      <c r="AC27">
        <v>2655</v>
      </c>
      <c r="AD27">
        <v>0</v>
      </c>
      <c r="AE27">
        <v>0</v>
      </c>
      <c r="AF27">
        <v>1</v>
      </c>
      <c r="AG27">
        <v>10.69</v>
      </c>
      <c r="AH27">
        <v>176.98</v>
      </c>
      <c r="AI27">
        <v>0</v>
      </c>
      <c r="AJ27">
        <v>0</v>
      </c>
      <c r="AK27" t="s">
        <v>74</v>
      </c>
      <c r="AL27" t="s">
        <v>74</v>
      </c>
      <c r="AM27" t="s">
        <v>74</v>
      </c>
    </row>
    <row r="28" spans="1:39" x14ac:dyDescent="0.25">
      <c r="A28">
        <v>955</v>
      </c>
      <c r="B28" t="s">
        <v>0</v>
      </c>
      <c r="C28">
        <v>1</v>
      </c>
      <c r="D28">
        <v>2</v>
      </c>
      <c r="E28">
        <v>525</v>
      </c>
      <c r="F28">
        <v>1.01</v>
      </c>
      <c r="G28">
        <v>0</v>
      </c>
      <c r="H28">
        <v>1970.29</v>
      </c>
      <c r="I28">
        <v>-349.47</v>
      </c>
      <c r="J28">
        <v>0</v>
      </c>
      <c r="K28">
        <v>0</v>
      </c>
      <c r="L28">
        <v>579.45000000000005</v>
      </c>
      <c r="M28">
        <v>41.74</v>
      </c>
      <c r="N28">
        <v>0</v>
      </c>
      <c r="O28">
        <v>0</v>
      </c>
      <c r="P28">
        <v>0</v>
      </c>
      <c r="Q28">
        <v>0</v>
      </c>
      <c r="R28">
        <v>1030</v>
      </c>
      <c r="S28" t="s">
        <v>5</v>
      </c>
      <c r="T28">
        <v>1</v>
      </c>
      <c r="U28">
        <v>1</v>
      </c>
      <c r="V28">
        <v>-261.14999999999998</v>
      </c>
      <c r="W28">
        <v>-115.35</v>
      </c>
      <c r="X28">
        <v>285.49</v>
      </c>
      <c r="Y28">
        <v>13.08</v>
      </c>
      <c r="Z28">
        <v>12.95</v>
      </c>
      <c r="AA28">
        <v>2182</v>
      </c>
      <c r="AB28">
        <v>2182</v>
      </c>
      <c r="AC28">
        <v>2182</v>
      </c>
      <c r="AD28">
        <v>0</v>
      </c>
      <c r="AE28">
        <v>0</v>
      </c>
      <c r="AF28">
        <v>1</v>
      </c>
      <c r="AG28">
        <v>0.36</v>
      </c>
      <c r="AH28">
        <v>-69.400000000000006</v>
      </c>
      <c r="AI28">
        <v>0</v>
      </c>
      <c r="AJ28">
        <v>0</v>
      </c>
      <c r="AK28" t="s">
        <v>74</v>
      </c>
      <c r="AL28" t="s">
        <v>74</v>
      </c>
      <c r="AM28" t="s">
        <v>74</v>
      </c>
    </row>
    <row r="29" spans="1:39" x14ac:dyDescent="0.25">
      <c r="A29">
        <v>955</v>
      </c>
      <c r="B29" t="s">
        <v>0</v>
      </c>
      <c r="C29">
        <v>1</v>
      </c>
      <c r="D29">
        <v>2</v>
      </c>
      <c r="E29">
        <v>525</v>
      </c>
      <c r="F29">
        <v>1.01</v>
      </c>
      <c r="G29">
        <v>0</v>
      </c>
      <c r="H29">
        <v>1970.29</v>
      </c>
      <c r="I29">
        <v>-349.47</v>
      </c>
      <c r="J29">
        <v>0</v>
      </c>
      <c r="K29">
        <v>0</v>
      </c>
      <c r="L29">
        <v>579.45000000000005</v>
      </c>
      <c r="M29">
        <v>41.74</v>
      </c>
      <c r="N29">
        <v>0</v>
      </c>
      <c r="O29">
        <v>0</v>
      </c>
      <c r="P29">
        <v>0</v>
      </c>
      <c r="Q29">
        <v>0</v>
      </c>
      <c r="R29">
        <v>1030</v>
      </c>
      <c r="S29" t="s">
        <v>5</v>
      </c>
      <c r="T29">
        <v>1</v>
      </c>
      <c r="U29">
        <v>2</v>
      </c>
      <c r="V29">
        <v>-261.14999999999998</v>
      </c>
      <c r="W29">
        <v>-115.35</v>
      </c>
      <c r="X29">
        <v>285.49</v>
      </c>
      <c r="Y29">
        <v>13.08</v>
      </c>
      <c r="Z29">
        <v>12.95</v>
      </c>
      <c r="AA29">
        <v>2182</v>
      </c>
      <c r="AB29">
        <v>2200</v>
      </c>
      <c r="AC29">
        <v>2200</v>
      </c>
      <c r="AD29">
        <v>0</v>
      </c>
      <c r="AE29">
        <v>0</v>
      </c>
      <c r="AF29">
        <v>1</v>
      </c>
      <c r="AG29">
        <v>0.36</v>
      </c>
      <c r="AH29">
        <v>-69.400000000000006</v>
      </c>
      <c r="AI29">
        <v>0</v>
      </c>
      <c r="AJ29">
        <v>0</v>
      </c>
      <c r="AK29" t="s">
        <v>74</v>
      </c>
      <c r="AL29" t="s">
        <v>74</v>
      </c>
      <c r="AM29" t="s">
        <v>74</v>
      </c>
    </row>
    <row r="30" spans="1:39" x14ac:dyDescent="0.25">
      <c r="A30">
        <v>959</v>
      </c>
      <c r="B30" t="s">
        <v>9</v>
      </c>
      <c r="C30">
        <v>1</v>
      </c>
      <c r="D30">
        <v>0</v>
      </c>
      <c r="E30">
        <v>525</v>
      </c>
      <c r="F30">
        <v>1</v>
      </c>
      <c r="G30">
        <v>-0.9</v>
      </c>
      <c r="H30">
        <v>0</v>
      </c>
      <c r="I30">
        <v>0</v>
      </c>
      <c r="J30">
        <v>0</v>
      </c>
      <c r="K30">
        <v>0</v>
      </c>
      <c r="L30">
        <v>248.48</v>
      </c>
      <c r="M30">
        <v>-216.67</v>
      </c>
      <c r="N30">
        <v>0</v>
      </c>
      <c r="O30">
        <v>0</v>
      </c>
      <c r="P30">
        <v>0</v>
      </c>
      <c r="Q30">
        <v>0</v>
      </c>
      <c r="R30">
        <v>895</v>
      </c>
      <c r="S30" t="s">
        <v>6</v>
      </c>
      <c r="T30">
        <v>3</v>
      </c>
      <c r="U30">
        <v>1</v>
      </c>
      <c r="V30">
        <v>-677.13</v>
      </c>
      <c r="W30">
        <v>117.03</v>
      </c>
      <c r="X30">
        <v>687.17</v>
      </c>
      <c r="Y30">
        <v>32.57</v>
      </c>
      <c r="Z30">
        <v>32.51</v>
      </c>
      <c r="AA30">
        <v>2110</v>
      </c>
      <c r="AB30">
        <v>2978</v>
      </c>
      <c r="AC30">
        <v>2978</v>
      </c>
      <c r="AD30">
        <v>0</v>
      </c>
      <c r="AE30">
        <v>0</v>
      </c>
      <c r="AF30">
        <v>3</v>
      </c>
      <c r="AG30">
        <v>2.38</v>
      </c>
      <c r="AH30">
        <v>-26.67</v>
      </c>
      <c r="AI30">
        <v>0</v>
      </c>
      <c r="AJ30">
        <v>0</v>
      </c>
      <c r="AK30" t="s">
        <v>74</v>
      </c>
      <c r="AL30" t="s">
        <v>74</v>
      </c>
      <c r="AM30" t="s">
        <v>74</v>
      </c>
    </row>
    <row r="31" spans="1:39" x14ac:dyDescent="0.25">
      <c r="A31">
        <v>959</v>
      </c>
      <c r="B31" t="s">
        <v>9</v>
      </c>
      <c r="C31">
        <v>1</v>
      </c>
      <c r="D31">
        <v>0</v>
      </c>
      <c r="E31">
        <v>525</v>
      </c>
      <c r="F31">
        <v>1</v>
      </c>
      <c r="G31">
        <v>-0.9</v>
      </c>
      <c r="H31">
        <v>0</v>
      </c>
      <c r="I31">
        <v>0</v>
      </c>
      <c r="J31">
        <v>0</v>
      </c>
      <c r="K31">
        <v>0</v>
      </c>
      <c r="L31">
        <v>248.48</v>
      </c>
      <c r="M31">
        <v>-216.67</v>
      </c>
      <c r="N31">
        <v>0</v>
      </c>
      <c r="O31">
        <v>0</v>
      </c>
      <c r="P31">
        <v>0</v>
      </c>
      <c r="Q31">
        <v>0</v>
      </c>
      <c r="R31">
        <v>895</v>
      </c>
      <c r="S31" t="s">
        <v>6</v>
      </c>
      <c r="T31">
        <v>3</v>
      </c>
      <c r="U31">
        <v>2</v>
      </c>
      <c r="V31">
        <v>-677.13</v>
      </c>
      <c r="W31">
        <v>117.03</v>
      </c>
      <c r="X31">
        <v>687.17</v>
      </c>
      <c r="Y31">
        <v>32.57</v>
      </c>
      <c r="Z31">
        <v>32.51</v>
      </c>
      <c r="AA31">
        <v>2110</v>
      </c>
      <c r="AB31">
        <v>2900</v>
      </c>
      <c r="AC31">
        <v>2900</v>
      </c>
      <c r="AD31">
        <v>0</v>
      </c>
      <c r="AE31">
        <v>0</v>
      </c>
      <c r="AF31">
        <v>3</v>
      </c>
      <c r="AG31">
        <v>2.38</v>
      </c>
      <c r="AH31">
        <v>-26.67</v>
      </c>
      <c r="AI31">
        <v>0</v>
      </c>
      <c r="AJ31">
        <v>0</v>
      </c>
      <c r="AK31" t="s">
        <v>74</v>
      </c>
      <c r="AL31" t="s">
        <v>74</v>
      </c>
      <c r="AM31" t="s">
        <v>74</v>
      </c>
    </row>
    <row r="32" spans="1:39" x14ac:dyDescent="0.25">
      <c r="A32">
        <v>959</v>
      </c>
      <c r="B32" t="s">
        <v>9</v>
      </c>
      <c r="C32">
        <v>1</v>
      </c>
      <c r="D32">
        <v>0</v>
      </c>
      <c r="E32">
        <v>525</v>
      </c>
      <c r="F32">
        <v>1</v>
      </c>
      <c r="G32">
        <v>-0.9</v>
      </c>
      <c r="H32">
        <v>0</v>
      </c>
      <c r="I32">
        <v>0</v>
      </c>
      <c r="J32">
        <v>0</v>
      </c>
      <c r="K32">
        <v>0</v>
      </c>
      <c r="L32">
        <v>248.48</v>
      </c>
      <c r="M32">
        <v>-216.67</v>
      </c>
      <c r="N32">
        <v>0</v>
      </c>
      <c r="O32">
        <v>0</v>
      </c>
      <c r="P32">
        <v>0</v>
      </c>
      <c r="Q32">
        <v>0</v>
      </c>
      <c r="R32">
        <v>933</v>
      </c>
      <c r="S32" t="s">
        <v>2</v>
      </c>
      <c r="T32">
        <v>1</v>
      </c>
      <c r="U32">
        <v>1</v>
      </c>
      <c r="V32">
        <v>-658.74</v>
      </c>
      <c r="W32">
        <v>-92.78</v>
      </c>
      <c r="X32">
        <v>665.24</v>
      </c>
      <c r="Y32">
        <v>30.49</v>
      </c>
      <c r="Z32">
        <v>30.43</v>
      </c>
      <c r="AA32">
        <v>2182</v>
      </c>
      <c r="AB32">
        <v>2182</v>
      </c>
      <c r="AC32">
        <v>2182</v>
      </c>
      <c r="AD32">
        <v>0</v>
      </c>
      <c r="AE32">
        <v>0</v>
      </c>
      <c r="AF32">
        <v>1</v>
      </c>
      <c r="AG32">
        <v>9.4600000000000009</v>
      </c>
      <c r="AH32">
        <v>-218.81</v>
      </c>
      <c r="AI32">
        <v>0</v>
      </c>
      <c r="AJ32">
        <v>0</v>
      </c>
      <c r="AK32" t="s">
        <v>74</v>
      </c>
      <c r="AL32" t="s">
        <v>74</v>
      </c>
      <c r="AM32" t="s">
        <v>74</v>
      </c>
    </row>
    <row r="33" spans="1:39" x14ac:dyDescent="0.25">
      <c r="A33">
        <v>959</v>
      </c>
      <c r="B33" t="s">
        <v>9</v>
      </c>
      <c r="C33">
        <v>1</v>
      </c>
      <c r="D33">
        <v>0</v>
      </c>
      <c r="E33">
        <v>525</v>
      </c>
      <c r="F33">
        <v>1</v>
      </c>
      <c r="G33">
        <v>-0.9</v>
      </c>
      <c r="H33">
        <v>0</v>
      </c>
      <c r="I33">
        <v>0</v>
      </c>
      <c r="J33">
        <v>0</v>
      </c>
      <c r="K33">
        <v>0</v>
      </c>
      <c r="L33">
        <v>248.48</v>
      </c>
      <c r="M33">
        <v>-216.67</v>
      </c>
      <c r="N33">
        <v>0</v>
      </c>
      <c r="O33">
        <v>0</v>
      </c>
      <c r="P33">
        <v>0</v>
      </c>
      <c r="Q33">
        <v>0</v>
      </c>
      <c r="R33">
        <v>938</v>
      </c>
      <c r="S33" t="s">
        <v>13</v>
      </c>
      <c r="T33">
        <v>1</v>
      </c>
      <c r="U33">
        <v>1</v>
      </c>
      <c r="V33">
        <v>922.67</v>
      </c>
      <c r="W33">
        <v>-38.46</v>
      </c>
      <c r="X33">
        <v>923.47</v>
      </c>
      <c r="Y33">
        <v>43.77</v>
      </c>
      <c r="Z33">
        <v>43.69</v>
      </c>
      <c r="AA33">
        <v>2110</v>
      </c>
      <c r="AB33">
        <v>2110</v>
      </c>
      <c r="AC33">
        <v>2110</v>
      </c>
      <c r="AD33">
        <v>0</v>
      </c>
      <c r="AE33">
        <v>0</v>
      </c>
      <c r="AF33">
        <v>1</v>
      </c>
      <c r="AG33">
        <v>10.82</v>
      </c>
      <c r="AH33">
        <v>-58.03</v>
      </c>
      <c r="AI33">
        <v>0</v>
      </c>
      <c r="AJ33">
        <v>0</v>
      </c>
      <c r="AK33" t="s">
        <v>74</v>
      </c>
      <c r="AL33" t="s">
        <v>74</v>
      </c>
      <c r="AM33" t="s">
        <v>74</v>
      </c>
    </row>
    <row r="34" spans="1:39" x14ac:dyDescent="0.25">
      <c r="A34">
        <v>959</v>
      </c>
      <c r="B34" t="s">
        <v>9</v>
      </c>
      <c r="C34">
        <v>1</v>
      </c>
      <c r="D34">
        <v>0</v>
      </c>
      <c r="E34">
        <v>525</v>
      </c>
      <c r="F34">
        <v>1</v>
      </c>
      <c r="G34">
        <v>-0.9</v>
      </c>
      <c r="H34">
        <v>0</v>
      </c>
      <c r="I34">
        <v>0</v>
      </c>
      <c r="J34">
        <v>0</v>
      </c>
      <c r="K34">
        <v>0</v>
      </c>
      <c r="L34">
        <v>248.48</v>
      </c>
      <c r="M34">
        <v>-216.67</v>
      </c>
      <c r="N34">
        <v>0</v>
      </c>
      <c r="O34">
        <v>0</v>
      </c>
      <c r="P34">
        <v>0</v>
      </c>
      <c r="Q34">
        <v>0</v>
      </c>
      <c r="R34">
        <v>960</v>
      </c>
      <c r="S34" t="s">
        <v>12</v>
      </c>
      <c r="T34">
        <v>2</v>
      </c>
      <c r="U34">
        <v>1</v>
      </c>
      <c r="V34">
        <v>280.62</v>
      </c>
      <c r="W34">
        <v>37.880000000000003</v>
      </c>
      <c r="X34">
        <v>283.17</v>
      </c>
      <c r="Y34">
        <v>42.14</v>
      </c>
      <c r="Z34">
        <v>42.06</v>
      </c>
      <c r="AA34">
        <v>672</v>
      </c>
      <c r="AB34">
        <v>806</v>
      </c>
      <c r="AC34">
        <v>672</v>
      </c>
      <c r="AD34">
        <v>0</v>
      </c>
      <c r="AE34">
        <v>0</v>
      </c>
      <c r="AF34">
        <v>2</v>
      </c>
      <c r="AG34">
        <v>0.26</v>
      </c>
      <c r="AH34">
        <v>10.23</v>
      </c>
      <c r="AI34">
        <v>0</v>
      </c>
      <c r="AJ34">
        <v>0</v>
      </c>
      <c r="AK34" t="s">
        <v>74</v>
      </c>
      <c r="AL34" t="s">
        <v>74</v>
      </c>
      <c r="AM34" t="s">
        <v>74</v>
      </c>
    </row>
    <row r="35" spans="1:39" x14ac:dyDescent="0.25">
      <c r="A35">
        <v>959</v>
      </c>
      <c r="B35" t="s">
        <v>9</v>
      </c>
      <c r="C35">
        <v>1</v>
      </c>
      <c r="D35">
        <v>0</v>
      </c>
      <c r="E35">
        <v>525</v>
      </c>
      <c r="F35">
        <v>1</v>
      </c>
      <c r="G35">
        <v>-0.9</v>
      </c>
      <c r="H35">
        <v>0</v>
      </c>
      <c r="I35">
        <v>0</v>
      </c>
      <c r="J35">
        <v>0</v>
      </c>
      <c r="K35">
        <v>0</v>
      </c>
      <c r="L35">
        <v>248.48</v>
      </c>
      <c r="M35">
        <v>-216.67</v>
      </c>
      <c r="N35">
        <v>0</v>
      </c>
      <c r="O35">
        <v>0</v>
      </c>
      <c r="P35">
        <v>0</v>
      </c>
      <c r="Q35">
        <v>0</v>
      </c>
      <c r="R35">
        <v>960</v>
      </c>
      <c r="S35" t="s">
        <v>12</v>
      </c>
      <c r="T35">
        <v>2</v>
      </c>
      <c r="U35">
        <v>2</v>
      </c>
      <c r="V35">
        <v>280.60000000000002</v>
      </c>
      <c r="W35">
        <v>38.1</v>
      </c>
      <c r="X35">
        <v>283.17</v>
      </c>
      <c r="Y35">
        <v>42.14</v>
      </c>
      <c r="Z35">
        <v>42.06</v>
      </c>
      <c r="AA35">
        <v>672</v>
      </c>
      <c r="AB35">
        <v>806</v>
      </c>
      <c r="AC35">
        <v>672</v>
      </c>
      <c r="AD35">
        <v>0</v>
      </c>
      <c r="AE35">
        <v>0</v>
      </c>
      <c r="AF35">
        <v>2</v>
      </c>
      <c r="AG35">
        <v>0.25</v>
      </c>
      <c r="AH35">
        <v>10.23</v>
      </c>
      <c r="AI35">
        <v>0</v>
      </c>
      <c r="AJ35">
        <v>0</v>
      </c>
      <c r="AK35" t="s">
        <v>74</v>
      </c>
      <c r="AL35" t="s">
        <v>74</v>
      </c>
      <c r="AM35" t="s">
        <v>74</v>
      </c>
    </row>
    <row r="36" spans="1:39" x14ac:dyDescent="0.25">
      <c r="A36">
        <v>959</v>
      </c>
      <c r="B36" t="s">
        <v>9</v>
      </c>
      <c r="C36">
        <v>1</v>
      </c>
      <c r="D36">
        <v>0</v>
      </c>
      <c r="E36">
        <v>525</v>
      </c>
      <c r="F36">
        <v>1</v>
      </c>
      <c r="G36">
        <v>-0.9</v>
      </c>
      <c r="H36">
        <v>0</v>
      </c>
      <c r="I36">
        <v>0</v>
      </c>
      <c r="J36">
        <v>0</v>
      </c>
      <c r="K36">
        <v>0</v>
      </c>
      <c r="L36">
        <v>248.48</v>
      </c>
      <c r="M36">
        <v>-216.67</v>
      </c>
      <c r="N36">
        <v>0</v>
      </c>
      <c r="O36">
        <v>0</v>
      </c>
      <c r="P36">
        <v>0</v>
      </c>
      <c r="Q36">
        <v>0</v>
      </c>
      <c r="R36">
        <v>960</v>
      </c>
      <c r="S36" t="s">
        <v>12</v>
      </c>
      <c r="T36">
        <v>2</v>
      </c>
      <c r="U36">
        <v>3</v>
      </c>
      <c r="V36">
        <v>280.62</v>
      </c>
      <c r="W36">
        <v>37.880000000000003</v>
      </c>
      <c r="X36">
        <v>283.17</v>
      </c>
      <c r="Y36">
        <v>42.14</v>
      </c>
      <c r="Z36">
        <v>42.06</v>
      </c>
      <c r="AA36">
        <v>672</v>
      </c>
      <c r="AB36">
        <v>672</v>
      </c>
      <c r="AC36">
        <v>672</v>
      </c>
      <c r="AD36">
        <v>0</v>
      </c>
      <c r="AE36">
        <v>0</v>
      </c>
      <c r="AF36">
        <v>2</v>
      </c>
      <c r="AG36">
        <v>0.26</v>
      </c>
      <c r="AH36">
        <v>10.23</v>
      </c>
      <c r="AI36">
        <v>0</v>
      </c>
      <c r="AJ36">
        <v>0</v>
      </c>
      <c r="AK36" t="s">
        <v>74</v>
      </c>
      <c r="AL36" t="s">
        <v>74</v>
      </c>
      <c r="AM36" t="s">
        <v>74</v>
      </c>
    </row>
    <row r="37" spans="1:39" x14ac:dyDescent="0.25">
      <c r="A37">
        <v>964</v>
      </c>
      <c r="B37" t="s">
        <v>22</v>
      </c>
      <c r="C37">
        <v>1</v>
      </c>
      <c r="D37">
        <v>0</v>
      </c>
      <c r="E37">
        <v>525</v>
      </c>
      <c r="F37">
        <v>0.99</v>
      </c>
      <c r="G37">
        <v>-10.199999999999999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955</v>
      </c>
      <c r="S37" t="s">
        <v>0</v>
      </c>
      <c r="T37">
        <v>1</v>
      </c>
      <c r="U37">
        <v>1</v>
      </c>
      <c r="V37">
        <v>-748.07</v>
      </c>
      <c r="W37">
        <v>-113.03</v>
      </c>
      <c r="X37">
        <v>756.56</v>
      </c>
      <c r="Y37">
        <v>44.85</v>
      </c>
      <c r="Z37">
        <v>45.48</v>
      </c>
      <c r="AA37">
        <v>1687</v>
      </c>
      <c r="AB37">
        <v>1687</v>
      </c>
      <c r="AC37">
        <v>1687</v>
      </c>
      <c r="AD37">
        <v>0</v>
      </c>
      <c r="AE37">
        <v>0</v>
      </c>
      <c r="AF37">
        <v>1</v>
      </c>
      <c r="AG37">
        <v>10.95</v>
      </c>
      <c r="AH37">
        <v>-151.31</v>
      </c>
      <c r="AI37">
        <v>0</v>
      </c>
      <c r="AJ37">
        <v>0</v>
      </c>
      <c r="AK37" t="s">
        <v>74</v>
      </c>
      <c r="AL37" t="s">
        <v>74</v>
      </c>
      <c r="AM37" t="s">
        <v>74</v>
      </c>
    </row>
    <row r="38" spans="1:39" x14ac:dyDescent="0.25">
      <c r="A38">
        <v>964</v>
      </c>
      <c r="B38" t="s">
        <v>22</v>
      </c>
      <c r="C38">
        <v>1</v>
      </c>
      <c r="D38">
        <v>0</v>
      </c>
      <c r="E38">
        <v>525</v>
      </c>
      <c r="F38">
        <v>0.99</v>
      </c>
      <c r="G38">
        <v>-10.199999999999999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965</v>
      </c>
      <c r="S38" t="s">
        <v>23</v>
      </c>
      <c r="T38">
        <v>2</v>
      </c>
      <c r="U38">
        <v>1</v>
      </c>
      <c r="V38">
        <v>243.67</v>
      </c>
      <c r="W38">
        <v>105.29</v>
      </c>
      <c r="X38">
        <v>265.44</v>
      </c>
      <c r="Y38">
        <v>39.5</v>
      </c>
      <c r="Z38">
        <v>40.06</v>
      </c>
      <c r="AA38">
        <v>672</v>
      </c>
      <c r="AB38">
        <v>806</v>
      </c>
      <c r="AC38">
        <v>672</v>
      </c>
      <c r="AD38">
        <v>0</v>
      </c>
      <c r="AE38">
        <v>0</v>
      </c>
      <c r="AF38">
        <v>2</v>
      </c>
      <c r="AG38">
        <v>0.14000000000000001</v>
      </c>
      <c r="AH38">
        <v>8.7799999999999994</v>
      </c>
      <c r="AI38">
        <v>0</v>
      </c>
      <c r="AJ38">
        <v>0</v>
      </c>
      <c r="AK38" t="s">
        <v>74</v>
      </c>
      <c r="AL38" t="s">
        <v>74</v>
      </c>
      <c r="AM38" t="s">
        <v>74</v>
      </c>
    </row>
    <row r="39" spans="1:39" x14ac:dyDescent="0.25">
      <c r="A39">
        <v>964</v>
      </c>
      <c r="B39" t="s">
        <v>22</v>
      </c>
      <c r="C39">
        <v>1</v>
      </c>
      <c r="D39">
        <v>0</v>
      </c>
      <c r="E39">
        <v>525</v>
      </c>
      <c r="F39">
        <v>0.99</v>
      </c>
      <c r="G39">
        <v>-10.199999999999999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965</v>
      </c>
      <c r="S39" t="s">
        <v>23</v>
      </c>
      <c r="T39">
        <v>2</v>
      </c>
      <c r="U39">
        <v>2</v>
      </c>
      <c r="V39">
        <v>239.29</v>
      </c>
      <c r="W39">
        <v>103.48</v>
      </c>
      <c r="X39">
        <v>260.70999999999998</v>
      </c>
      <c r="Y39">
        <v>38.799999999999997</v>
      </c>
      <c r="Z39">
        <v>39.35</v>
      </c>
      <c r="AA39">
        <v>672</v>
      </c>
      <c r="AB39">
        <v>806</v>
      </c>
      <c r="AC39">
        <v>672</v>
      </c>
      <c r="AD39">
        <v>0</v>
      </c>
      <c r="AE39">
        <v>0</v>
      </c>
      <c r="AF39">
        <v>2</v>
      </c>
      <c r="AG39">
        <v>0.14000000000000001</v>
      </c>
      <c r="AH39">
        <v>8.6199999999999992</v>
      </c>
      <c r="AI39">
        <v>0</v>
      </c>
      <c r="AJ39">
        <v>0</v>
      </c>
      <c r="AK39" t="s">
        <v>74</v>
      </c>
      <c r="AL39" t="s">
        <v>74</v>
      </c>
      <c r="AM39" t="s">
        <v>74</v>
      </c>
    </row>
    <row r="40" spans="1:39" x14ac:dyDescent="0.25">
      <c r="A40">
        <v>964</v>
      </c>
      <c r="B40" t="s">
        <v>22</v>
      </c>
      <c r="C40">
        <v>1</v>
      </c>
      <c r="D40">
        <v>0</v>
      </c>
      <c r="E40">
        <v>525</v>
      </c>
      <c r="F40">
        <v>0.99</v>
      </c>
      <c r="G40">
        <v>-10.199999999999999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965</v>
      </c>
      <c r="S40" t="s">
        <v>23</v>
      </c>
      <c r="T40">
        <v>2</v>
      </c>
      <c r="U40">
        <v>3</v>
      </c>
      <c r="V40">
        <v>239.29</v>
      </c>
      <c r="W40">
        <v>103.48</v>
      </c>
      <c r="X40">
        <v>260.70999999999998</v>
      </c>
      <c r="Y40">
        <v>38.799999999999997</v>
      </c>
      <c r="Z40">
        <v>39.35</v>
      </c>
      <c r="AA40">
        <v>672</v>
      </c>
      <c r="AB40">
        <v>800</v>
      </c>
      <c r="AC40">
        <v>800</v>
      </c>
      <c r="AD40">
        <v>0</v>
      </c>
      <c r="AE40">
        <v>0</v>
      </c>
      <c r="AF40">
        <v>2</v>
      </c>
      <c r="AG40">
        <v>0.14000000000000001</v>
      </c>
      <c r="AH40">
        <v>8.6199999999999992</v>
      </c>
      <c r="AI40">
        <v>0</v>
      </c>
      <c r="AJ40">
        <v>0</v>
      </c>
      <c r="AK40" t="s">
        <v>74</v>
      </c>
      <c r="AL40" t="s">
        <v>74</v>
      </c>
      <c r="AM40" t="s">
        <v>74</v>
      </c>
    </row>
    <row r="41" spans="1:39" x14ac:dyDescent="0.25">
      <c r="A41">
        <v>964</v>
      </c>
      <c r="B41" t="s">
        <v>22</v>
      </c>
      <c r="C41">
        <v>1</v>
      </c>
      <c r="D41">
        <v>0</v>
      </c>
      <c r="E41">
        <v>525</v>
      </c>
      <c r="F41">
        <v>0.99</v>
      </c>
      <c r="G41">
        <v>-10.199999999999999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976</v>
      </c>
      <c r="S41" t="s">
        <v>25</v>
      </c>
      <c r="T41">
        <v>1</v>
      </c>
      <c r="U41">
        <v>1</v>
      </c>
      <c r="V41">
        <v>665.21</v>
      </c>
      <c r="W41">
        <v>-13.06</v>
      </c>
      <c r="X41">
        <v>665.34</v>
      </c>
      <c r="Y41">
        <v>39.44</v>
      </c>
      <c r="Z41">
        <v>40</v>
      </c>
      <c r="AA41">
        <v>1687</v>
      </c>
      <c r="AB41">
        <v>1687</v>
      </c>
      <c r="AC41">
        <v>1687</v>
      </c>
      <c r="AD41">
        <v>0</v>
      </c>
      <c r="AE41">
        <v>0</v>
      </c>
      <c r="AF41">
        <v>1</v>
      </c>
      <c r="AG41">
        <v>3.34</v>
      </c>
      <c r="AH41">
        <v>-66.45</v>
      </c>
      <c r="AI41">
        <v>0</v>
      </c>
      <c r="AJ41">
        <v>0</v>
      </c>
      <c r="AK41" t="s">
        <v>74</v>
      </c>
      <c r="AL41" t="s">
        <v>74</v>
      </c>
      <c r="AM41" t="s">
        <v>74</v>
      </c>
    </row>
    <row r="42" spans="1:39" x14ac:dyDescent="0.25">
      <c r="A42">
        <v>964</v>
      </c>
      <c r="B42" t="s">
        <v>22</v>
      </c>
      <c r="C42">
        <v>1</v>
      </c>
      <c r="D42">
        <v>0</v>
      </c>
      <c r="E42">
        <v>525</v>
      </c>
      <c r="F42">
        <v>0.99</v>
      </c>
      <c r="G42">
        <v>-10.199999999999999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995</v>
      </c>
      <c r="S42" t="s">
        <v>4</v>
      </c>
      <c r="T42">
        <v>1</v>
      </c>
      <c r="U42">
        <v>1</v>
      </c>
      <c r="V42">
        <v>-639.41</v>
      </c>
      <c r="W42">
        <v>-186.15</v>
      </c>
      <c r="X42">
        <v>665.95</v>
      </c>
      <c r="Y42">
        <v>30.52</v>
      </c>
      <c r="Z42">
        <v>30.95</v>
      </c>
      <c r="AA42">
        <v>2182</v>
      </c>
      <c r="AB42">
        <v>2182</v>
      </c>
      <c r="AC42">
        <v>2182</v>
      </c>
      <c r="AD42">
        <v>0</v>
      </c>
      <c r="AE42">
        <v>0</v>
      </c>
      <c r="AF42">
        <v>1</v>
      </c>
      <c r="AG42">
        <v>6.91</v>
      </c>
      <c r="AH42">
        <v>-229.49</v>
      </c>
      <c r="AI42">
        <v>0</v>
      </c>
      <c r="AJ42">
        <v>0</v>
      </c>
      <c r="AK42" t="s">
        <v>74</v>
      </c>
      <c r="AL42" t="s">
        <v>74</v>
      </c>
      <c r="AM42" t="s">
        <v>74</v>
      </c>
    </row>
    <row r="43" spans="1:39" x14ac:dyDescent="0.25">
      <c r="A43">
        <v>976</v>
      </c>
      <c r="B43" t="s">
        <v>25</v>
      </c>
      <c r="C43">
        <v>1</v>
      </c>
      <c r="D43">
        <v>0</v>
      </c>
      <c r="E43">
        <v>525</v>
      </c>
      <c r="F43">
        <v>0.98</v>
      </c>
      <c r="G43">
        <v>-13.8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964</v>
      </c>
      <c r="S43" t="s">
        <v>22</v>
      </c>
      <c r="T43">
        <v>1</v>
      </c>
      <c r="U43">
        <v>1</v>
      </c>
      <c r="V43">
        <v>-661.88</v>
      </c>
      <c r="W43">
        <v>-53.4</v>
      </c>
      <c r="X43">
        <v>664.03</v>
      </c>
      <c r="Y43">
        <v>39.36</v>
      </c>
      <c r="Z43">
        <v>40.200000000000003</v>
      </c>
      <c r="AA43">
        <v>1687</v>
      </c>
      <c r="AB43">
        <v>1687</v>
      </c>
      <c r="AC43">
        <v>1687</v>
      </c>
      <c r="AD43">
        <v>0</v>
      </c>
      <c r="AE43">
        <v>0</v>
      </c>
      <c r="AF43">
        <v>1</v>
      </c>
      <c r="AG43">
        <v>3.34</v>
      </c>
      <c r="AH43">
        <v>-66.45</v>
      </c>
      <c r="AI43">
        <v>0</v>
      </c>
      <c r="AJ43">
        <v>0</v>
      </c>
      <c r="AK43" t="s">
        <v>74</v>
      </c>
      <c r="AL43" t="s">
        <v>74</v>
      </c>
      <c r="AM43" t="s">
        <v>74</v>
      </c>
    </row>
    <row r="44" spans="1:39" x14ac:dyDescent="0.25">
      <c r="A44">
        <v>976</v>
      </c>
      <c r="B44" t="s">
        <v>25</v>
      </c>
      <c r="C44">
        <v>1</v>
      </c>
      <c r="D44">
        <v>0</v>
      </c>
      <c r="E44">
        <v>525</v>
      </c>
      <c r="F44">
        <v>0.98</v>
      </c>
      <c r="G44">
        <v>-13.8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979</v>
      </c>
      <c r="S44" t="s">
        <v>27</v>
      </c>
      <c r="T44">
        <v>1</v>
      </c>
      <c r="U44">
        <v>1</v>
      </c>
      <c r="V44">
        <v>-469.25</v>
      </c>
      <c r="W44">
        <v>195.66</v>
      </c>
      <c r="X44">
        <v>508.41</v>
      </c>
      <c r="Y44">
        <v>24.1</v>
      </c>
      <c r="Z44">
        <v>24.61</v>
      </c>
      <c r="AA44">
        <v>2110</v>
      </c>
      <c r="AB44">
        <v>2110</v>
      </c>
      <c r="AC44">
        <v>2110</v>
      </c>
      <c r="AD44">
        <v>0</v>
      </c>
      <c r="AE44">
        <v>0</v>
      </c>
      <c r="AF44">
        <v>1</v>
      </c>
      <c r="AG44">
        <v>0.83</v>
      </c>
      <c r="AH44">
        <v>-30.44</v>
      </c>
      <c r="AI44">
        <v>0</v>
      </c>
      <c r="AJ44">
        <v>0</v>
      </c>
      <c r="AK44" t="s">
        <v>74</v>
      </c>
      <c r="AL44" t="s">
        <v>74</v>
      </c>
      <c r="AM44" t="s">
        <v>74</v>
      </c>
    </row>
    <row r="45" spans="1:39" x14ac:dyDescent="0.25">
      <c r="A45">
        <v>976</v>
      </c>
      <c r="B45" t="s">
        <v>25</v>
      </c>
      <c r="C45">
        <v>1</v>
      </c>
      <c r="D45">
        <v>0</v>
      </c>
      <c r="E45">
        <v>525</v>
      </c>
      <c r="F45">
        <v>0.98</v>
      </c>
      <c r="G45">
        <v>-13.8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1210</v>
      </c>
      <c r="S45" t="s">
        <v>75</v>
      </c>
      <c r="T45">
        <v>2</v>
      </c>
      <c r="U45">
        <v>1</v>
      </c>
      <c r="V45">
        <v>368.72</v>
      </c>
      <c r="W45">
        <v>-46.37</v>
      </c>
      <c r="X45">
        <v>371.62</v>
      </c>
      <c r="Y45">
        <v>55.3</v>
      </c>
      <c r="Z45">
        <v>56.48</v>
      </c>
      <c r="AA45">
        <v>672</v>
      </c>
      <c r="AB45">
        <v>806</v>
      </c>
      <c r="AC45">
        <v>672</v>
      </c>
      <c r="AD45">
        <v>0</v>
      </c>
      <c r="AE45">
        <v>0</v>
      </c>
      <c r="AF45">
        <v>2</v>
      </c>
      <c r="AG45">
        <v>0.52</v>
      </c>
      <c r="AH45">
        <v>17.53</v>
      </c>
      <c r="AI45">
        <v>0</v>
      </c>
      <c r="AJ45">
        <v>0</v>
      </c>
      <c r="AK45" t="s">
        <v>74</v>
      </c>
      <c r="AL45" t="s">
        <v>74</v>
      </c>
      <c r="AM45" t="s">
        <v>74</v>
      </c>
    </row>
    <row r="46" spans="1:39" x14ac:dyDescent="0.25">
      <c r="A46">
        <v>976</v>
      </c>
      <c r="B46" t="s">
        <v>25</v>
      </c>
      <c r="C46">
        <v>1</v>
      </c>
      <c r="D46">
        <v>0</v>
      </c>
      <c r="E46">
        <v>525</v>
      </c>
      <c r="F46">
        <v>0.98</v>
      </c>
      <c r="G46">
        <v>-13.8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1210</v>
      </c>
      <c r="S46" t="s">
        <v>75</v>
      </c>
      <c r="T46">
        <v>2</v>
      </c>
      <c r="U46">
        <v>2</v>
      </c>
      <c r="V46">
        <v>394.02</v>
      </c>
      <c r="W46">
        <v>-51.42</v>
      </c>
      <c r="X46">
        <v>397.36</v>
      </c>
      <c r="Y46">
        <v>59.13</v>
      </c>
      <c r="Z46">
        <v>60.39</v>
      </c>
      <c r="AA46">
        <v>672</v>
      </c>
      <c r="AB46">
        <v>806</v>
      </c>
      <c r="AC46">
        <v>672</v>
      </c>
      <c r="AD46">
        <v>0</v>
      </c>
      <c r="AE46">
        <v>0</v>
      </c>
      <c r="AF46">
        <v>2</v>
      </c>
      <c r="AG46">
        <v>0.64</v>
      </c>
      <c r="AH46">
        <v>18.739999999999998</v>
      </c>
      <c r="AI46">
        <v>0</v>
      </c>
      <c r="AJ46">
        <v>0</v>
      </c>
      <c r="AK46" t="s">
        <v>74</v>
      </c>
      <c r="AL46" t="s">
        <v>74</v>
      </c>
      <c r="AM46" t="s">
        <v>74</v>
      </c>
    </row>
    <row r="47" spans="1:39" x14ac:dyDescent="0.25">
      <c r="A47">
        <v>976</v>
      </c>
      <c r="B47" t="s">
        <v>25</v>
      </c>
      <c r="C47">
        <v>1</v>
      </c>
      <c r="D47">
        <v>0</v>
      </c>
      <c r="E47">
        <v>525</v>
      </c>
      <c r="F47">
        <v>0.98</v>
      </c>
      <c r="G47">
        <v>-13.8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1210</v>
      </c>
      <c r="S47" t="s">
        <v>75</v>
      </c>
      <c r="T47">
        <v>2</v>
      </c>
      <c r="U47">
        <v>3</v>
      </c>
      <c r="V47">
        <v>368.39</v>
      </c>
      <c r="W47">
        <v>-44.47</v>
      </c>
      <c r="X47">
        <v>371.06</v>
      </c>
      <c r="Y47">
        <v>55.22</v>
      </c>
      <c r="Z47">
        <v>56.39</v>
      </c>
      <c r="AA47">
        <v>672</v>
      </c>
      <c r="AB47">
        <v>806</v>
      </c>
      <c r="AC47">
        <v>672</v>
      </c>
      <c r="AD47">
        <v>0</v>
      </c>
      <c r="AE47">
        <v>0</v>
      </c>
      <c r="AF47">
        <v>2</v>
      </c>
      <c r="AG47">
        <v>0.43</v>
      </c>
      <c r="AH47">
        <v>17.5</v>
      </c>
      <c r="AI47">
        <v>0</v>
      </c>
      <c r="AJ47">
        <v>0</v>
      </c>
      <c r="AK47" t="s">
        <v>74</v>
      </c>
      <c r="AL47" t="s">
        <v>74</v>
      </c>
      <c r="AM47" t="s">
        <v>74</v>
      </c>
    </row>
    <row r="48" spans="1:39" x14ac:dyDescent="0.25">
      <c r="A48">
        <v>979</v>
      </c>
      <c r="B48" t="s">
        <v>27</v>
      </c>
      <c r="C48">
        <v>1</v>
      </c>
      <c r="D48">
        <v>0</v>
      </c>
      <c r="E48">
        <v>525</v>
      </c>
      <c r="F48">
        <v>0.97</v>
      </c>
      <c r="G48">
        <v>-12.8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955</v>
      </c>
      <c r="S48" t="s">
        <v>0</v>
      </c>
      <c r="T48">
        <v>1</v>
      </c>
      <c r="U48">
        <v>1</v>
      </c>
      <c r="V48">
        <v>-771.86</v>
      </c>
      <c r="W48">
        <v>6.27</v>
      </c>
      <c r="X48">
        <v>771.88</v>
      </c>
      <c r="Y48">
        <v>29.07</v>
      </c>
      <c r="Z48">
        <v>29.87</v>
      </c>
      <c r="AA48">
        <v>2655</v>
      </c>
      <c r="AB48">
        <v>2655</v>
      </c>
      <c r="AC48">
        <v>2655</v>
      </c>
      <c r="AD48">
        <v>0</v>
      </c>
      <c r="AE48">
        <v>0</v>
      </c>
      <c r="AF48">
        <v>1</v>
      </c>
      <c r="AG48">
        <v>10.69</v>
      </c>
      <c r="AH48">
        <v>176.98</v>
      </c>
      <c r="AI48">
        <v>0</v>
      </c>
      <c r="AJ48">
        <v>0</v>
      </c>
      <c r="AK48" t="s">
        <v>74</v>
      </c>
      <c r="AL48" t="s">
        <v>74</v>
      </c>
      <c r="AM48" t="s">
        <v>74</v>
      </c>
    </row>
    <row r="49" spans="1:39" x14ac:dyDescent="0.25">
      <c r="A49">
        <v>979</v>
      </c>
      <c r="B49" t="s">
        <v>27</v>
      </c>
      <c r="C49">
        <v>1</v>
      </c>
      <c r="D49">
        <v>0</v>
      </c>
      <c r="E49">
        <v>525</v>
      </c>
      <c r="F49">
        <v>0.97</v>
      </c>
      <c r="G49">
        <v>-12.8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976</v>
      </c>
      <c r="S49" t="s">
        <v>25</v>
      </c>
      <c r="T49">
        <v>1</v>
      </c>
      <c r="U49">
        <v>1</v>
      </c>
      <c r="V49">
        <v>470.09</v>
      </c>
      <c r="W49">
        <v>-226.09</v>
      </c>
      <c r="X49">
        <v>521.63</v>
      </c>
      <c r="Y49">
        <v>24.72</v>
      </c>
      <c r="Z49">
        <v>25.4</v>
      </c>
      <c r="AA49">
        <v>2110</v>
      </c>
      <c r="AB49">
        <v>2110</v>
      </c>
      <c r="AC49">
        <v>2110</v>
      </c>
      <c r="AD49">
        <v>0</v>
      </c>
      <c r="AE49">
        <v>0</v>
      </c>
      <c r="AF49">
        <v>1</v>
      </c>
      <c r="AG49">
        <v>0.83</v>
      </c>
      <c r="AH49">
        <v>-30.44</v>
      </c>
      <c r="AI49">
        <v>0</v>
      </c>
      <c r="AJ49">
        <v>0</v>
      </c>
      <c r="AK49" t="s">
        <v>74</v>
      </c>
      <c r="AL49" t="s">
        <v>74</v>
      </c>
      <c r="AM49" t="s">
        <v>74</v>
      </c>
    </row>
    <row r="50" spans="1:39" x14ac:dyDescent="0.25">
      <c r="A50">
        <v>979</v>
      </c>
      <c r="B50" t="s">
        <v>27</v>
      </c>
      <c r="C50">
        <v>1</v>
      </c>
      <c r="D50">
        <v>0</v>
      </c>
      <c r="E50">
        <v>525</v>
      </c>
      <c r="F50">
        <v>0.97</v>
      </c>
      <c r="G50">
        <v>-12.8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995</v>
      </c>
      <c r="S50" t="s">
        <v>4</v>
      </c>
      <c r="T50">
        <v>1</v>
      </c>
      <c r="U50">
        <v>1</v>
      </c>
      <c r="V50">
        <v>-644.29999999999995</v>
      </c>
      <c r="W50">
        <v>-206.87</v>
      </c>
      <c r="X50">
        <v>676.7</v>
      </c>
      <c r="Y50">
        <v>32.090000000000003</v>
      </c>
      <c r="Z50">
        <v>32.97</v>
      </c>
      <c r="AA50">
        <v>2109</v>
      </c>
      <c r="AB50">
        <v>2109</v>
      </c>
      <c r="AC50">
        <v>2109</v>
      </c>
      <c r="AD50">
        <v>0</v>
      </c>
      <c r="AE50">
        <v>0</v>
      </c>
      <c r="AF50">
        <v>1</v>
      </c>
      <c r="AG50">
        <v>12.71</v>
      </c>
      <c r="AH50">
        <v>-282.79000000000002</v>
      </c>
      <c r="AI50">
        <v>0</v>
      </c>
      <c r="AJ50">
        <v>0</v>
      </c>
      <c r="AK50" t="s">
        <v>74</v>
      </c>
      <c r="AL50" t="s">
        <v>74</v>
      </c>
      <c r="AM50" t="s">
        <v>74</v>
      </c>
    </row>
    <row r="51" spans="1:39" x14ac:dyDescent="0.25">
      <c r="A51">
        <v>979</v>
      </c>
      <c r="B51" t="s">
        <v>27</v>
      </c>
      <c r="C51">
        <v>1</v>
      </c>
      <c r="D51">
        <v>0</v>
      </c>
      <c r="E51">
        <v>525</v>
      </c>
      <c r="F51">
        <v>0.97</v>
      </c>
      <c r="G51">
        <v>-12.8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995</v>
      </c>
      <c r="S51" t="s">
        <v>4</v>
      </c>
      <c r="T51">
        <v>1</v>
      </c>
      <c r="U51">
        <v>2</v>
      </c>
      <c r="V51">
        <v>-632.26</v>
      </c>
      <c r="W51">
        <v>-193.51</v>
      </c>
      <c r="X51">
        <v>661.21</v>
      </c>
      <c r="Y51">
        <v>28.97</v>
      </c>
      <c r="Z51">
        <v>29.77</v>
      </c>
      <c r="AA51">
        <v>2282</v>
      </c>
      <c r="AB51">
        <v>2282</v>
      </c>
      <c r="AC51">
        <v>2282</v>
      </c>
      <c r="AD51">
        <v>0</v>
      </c>
      <c r="AE51">
        <v>0</v>
      </c>
      <c r="AF51">
        <v>1</v>
      </c>
      <c r="AG51">
        <v>12.24</v>
      </c>
      <c r="AH51">
        <v>-255.59</v>
      </c>
      <c r="AI51">
        <v>0</v>
      </c>
      <c r="AJ51">
        <v>0</v>
      </c>
      <c r="AK51" t="s">
        <v>74</v>
      </c>
      <c r="AL51" t="s">
        <v>74</v>
      </c>
      <c r="AM51" t="s">
        <v>74</v>
      </c>
    </row>
    <row r="52" spans="1:39" x14ac:dyDescent="0.25">
      <c r="A52">
        <v>995</v>
      </c>
      <c r="B52" t="s">
        <v>4</v>
      </c>
      <c r="C52">
        <v>1</v>
      </c>
      <c r="D52">
        <v>1</v>
      </c>
      <c r="E52">
        <v>525</v>
      </c>
      <c r="F52">
        <v>1.02</v>
      </c>
      <c r="G52">
        <v>0.91</v>
      </c>
      <c r="H52">
        <v>647.67999999999995</v>
      </c>
      <c r="I52">
        <v>-131.30000000000001</v>
      </c>
      <c r="J52">
        <v>0</v>
      </c>
      <c r="K52">
        <v>0</v>
      </c>
      <c r="L52">
        <v>693.75</v>
      </c>
      <c r="M52">
        <v>-19.88</v>
      </c>
      <c r="N52">
        <v>0</v>
      </c>
      <c r="O52">
        <v>0</v>
      </c>
      <c r="P52">
        <v>0</v>
      </c>
      <c r="Q52">
        <v>0</v>
      </c>
      <c r="R52">
        <v>964</v>
      </c>
      <c r="S52" t="s">
        <v>22</v>
      </c>
      <c r="T52">
        <v>1</v>
      </c>
      <c r="U52">
        <v>1</v>
      </c>
      <c r="V52">
        <v>646.32000000000005</v>
      </c>
      <c r="W52">
        <v>-43.34</v>
      </c>
      <c r="X52">
        <v>647.77</v>
      </c>
      <c r="Y52">
        <v>29.69</v>
      </c>
      <c r="Z52">
        <v>29.1</v>
      </c>
      <c r="AA52">
        <v>2182</v>
      </c>
      <c r="AB52">
        <v>2182</v>
      </c>
      <c r="AC52">
        <v>2182</v>
      </c>
      <c r="AD52">
        <v>0</v>
      </c>
      <c r="AE52">
        <v>0</v>
      </c>
      <c r="AF52">
        <v>1</v>
      </c>
      <c r="AG52">
        <v>6.91</v>
      </c>
      <c r="AH52">
        <v>-229.49</v>
      </c>
      <c r="AI52">
        <v>0</v>
      </c>
      <c r="AJ52">
        <v>0</v>
      </c>
      <c r="AK52" t="s">
        <v>74</v>
      </c>
      <c r="AL52" t="s">
        <v>74</v>
      </c>
      <c r="AM52" t="s">
        <v>74</v>
      </c>
    </row>
    <row r="53" spans="1:39" x14ac:dyDescent="0.25">
      <c r="A53">
        <v>995</v>
      </c>
      <c r="B53" t="s">
        <v>4</v>
      </c>
      <c r="C53">
        <v>1</v>
      </c>
      <c r="D53">
        <v>1</v>
      </c>
      <c r="E53">
        <v>525</v>
      </c>
      <c r="F53">
        <v>1.02</v>
      </c>
      <c r="G53">
        <v>0.91</v>
      </c>
      <c r="H53">
        <v>647.67999999999995</v>
      </c>
      <c r="I53">
        <v>-131.30000000000001</v>
      </c>
      <c r="J53">
        <v>0</v>
      </c>
      <c r="K53">
        <v>0</v>
      </c>
      <c r="L53">
        <v>693.75</v>
      </c>
      <c r="M53">
        <v>-19.88</v>
      </c>
      <c r="N53">
        <v>0</v>
      </c>
      <c r="O53">
        <v>0</v>
      </c>
      <c r="P53">
        <v>0</v>
      </c>
      <c r="Q53">
        <v>0</v>
      </c>
      <c r="R53">
        <v>979</v>
      </c>
      <c r="S53" t="s">
        <v>27</v>
      </c>
      <c r="T53">
        <v>1</v>
      </c>
      <c r="U53">
        <v>1</v>
      </c>
      <c r="V53">
        <v>657.01</v>
      </c>
      <c r="W53">
        <v>-75.930000000000007</v>
      </c>
      <c r="X53">
        <v>661.38</v>
      </c>
      <c r="Y53">
        <v>31.36</v>
      </c>
      <c r="Z53">
        <v>30.75</v>
      </c>
      <c r="AA53">
        <v>2109</v>
      </c>
      <c r="AB53">
        <v>2109</v>
      </c>
      <c r="AC53">
        <v>2109</v>
      </c>
      <c r="AD53">
        <v>0</v>
      </c>
      <c r="AE53">
        <v>0</v>
      </c>
      <c r="AF53">
        <v>1</v>
      </c>
      <c r="AG53">
        <v>12.71</v>
      </c>
      <c r="AH53">
        <v>-282.79000000000002</v>
      </c>
      <c r="AI53">
        <v>0</v>
      </c>
      <c r="AJ53">
        <v>0</v>
      </c>
      <c r="AK53" t="s">
        <v>74</v>
      </c>
      <c r="AL53" t="s">
        <v>74</v>
      </c>
      <c r="AM53" t="s">
        <v>74</v>
      </c>
    </row>
    <row r="54" spans="1:39" x14ac:dyDescent="0.25">
      <c r="A54">
        <v>995</v>
      </c>
      <c r="B54" t="s">
        <v>4</v>
      </c>
      <c r="C54">
        <v>1</v>
      </c>
      <c r="D54">
        <v>1</v>
      </c>
      <c r="E54">
        <v>525</v>
      </c>
      <c r="F54">
        <v>1.02</v>
      </c>
      <c r="G54">
        <v>0.91</v>
      </c>
      <c r="H54">
        <v>647.67999999999995</v>
      </c>
      <c r="I54">
        <v>-131.30000000000001</v>
      </c>
      <c r="J54">
        <v>0</v>
      </c>
      <c r="K54">
        <v>0</v>
      </c>
      <c r="L54">
        <v>693.75</v>
      </c>
      <c r="M54">
        <v>-19.88</v>
      </c>
      <c r="N54">
        <v>0</v>
      </c>
      <c r="O54">
        <v>0</v>
      </c>
      <c r="P54">
        <v>0</v>
      </c>
      <c r="Q54">
        <v>0</v>
      </c>
      <c r="R54">
        <v>979</v>
      </c>
      <c r="S54" t="s">
        <v>27</v>
      </c>
      <c r="T54">
        <v>1</v>
      </c>
      <c r="U54">
        <v>2</v>
      </c>
      <c r="V54">
        <v>644.49</v>
      </c>
      <c r="W54">
        <v>-62.09</v>
      </c>
      <c r="X54">
        <v>647.48</v>
      </c>
      <c r="Y54">
        <v>28.37</v>
      </c>
      <c r="Z54">
        <v>27.82</v>
      </c>
      <c r="AA54">
        <v>2282</v>
      </c>
      <c r="AB54">
        <v>2282</v>
      </c>
      <c r="AC54">
        <v>2282</v>
      </c>
      <c r="AD54">
        <v>0</v>
      </c>
      <c r="AE54">
        <v>0</v>
      </c>
      <c r="AF54">
        <v>1</v>
      </c>
      <c r="AG54">
        <v>12.24</v>
      </c>
      <c r="AH54">
        <v>-255.59</v>
      </c>
      <c r="AI54">
        <v>0</v>
      </c>
      <c r="AJ54">
        <v>0</v>
      </c>
      <c r="AK54" t="s">
        <v>74</v>
      </c>
      <c r="AL54" t="s">
        <v>74</v>
      </c>
      <c r="AM54" t="s">
        <v>74</v>
      </c>
    </row>
    <row r="55" spans="1:39" x14ac:dyDescent="0.25">
      <c r="A55">
        <v>995</v>
      </c>
      <c r="B55" t="s">
        <v>4</v>
      </c>
      <c r="C55">
        <v>1</v>
      </c>
      <c r="D55">
        <v>1</v>
      </c>
      <c r="E55">
        <v>525</v>
      </c>
      <c r="F55">
        <v>1.02</v>
      </c>
      <c r="G55">
        <v>0.91</v>
      </c>
      <c r="H55">
        <v>647.67999999999995</v>
      </c>
      <c r="I55">
        <v>-131.30000000000001</v>
      </c>
      <c r="J55">
        <v>0</v>
      </c>
      <c r="K55">
        <v>0</v>
      </c>
      <c r="L55">
        <v>693.75</v>
      </c>
      <c r="M55">
        <v>-19.88</v>
      </c>
      <c r="N55">
        <v>0</v>
      </c>
      <c r="O55">
        <v>0</v>
      </c>
      <c r="P55">
        <v>0</v>
      </c>
      <c r="Q55">
        <v>0</v>
      </c>
      <c r="R55">
        <v>1030</v>
      </c>
      <c r="S55" t="s">
        <v>5</v>
      </c>
      <c r="T55">
        <v>1</v>
      </c>
      <c r="U55">
        <v>1</v>
      </c>
      <c r="V55">
        <v>17.510000000000002</v>
      </c>
      <c r="W55">
        <v>-15.37</v>
      </c>
      <c r="X55">
        <v>23.3</v>
      </c>
      <c r="Y55">
        <v>1.07</v>
      </c>
      <c r="Z55">
        <v>1.05</v>
      </c>
      <c r="AA55">
        <v>2182</v>
      </c>
      <c r="AB55">
        <v>2182</v>
      </c>
      <c r="AC55">
        <v>2182</v>
      </c>
      <c r="AD55">
        <v>0</v>
      </c>
      <c r="AE55">
        <v>0</v>
      </c>
      <c r="AF55">
        <v>1</v>
      </c>
      <c r="AG55">
        <v>0.01</v>
      </c>
      <c r="AH55">
        <v>-116.15</v>
      </c>
      <c r="AI55">
        <v>0</v>
      </c>
      <c r="AJ55">
        <v>0</v>
      </c>
      <c r="AK55" t="s">
        <v>74</v>
      </c>
      <c r="AL55" t="s">
        <v>74</v>
      </c>
      <c r="AM55" t="s">
        <v>74</v>
      </c>
    </row>
    <row r="56" spans="1:39" x14ac:dyDescent="0.25">
      <c r="A56">
        <v>995</v>
      </c>
      <c r="B56" t="s">
        <v>4</v>
      </c>
      <c r="C56">
        <v>1</v>
      </c>
      <c r="D56">
        <v>1</v>
      </c>
      <c r="E56">
        <v>525</v>
      </c>
      <c r="F56">
        <v>1.02</v>
      </c>
      <c r="G56">
        <v>0.91</v>
      </c>
      <c r="H56">
        <v>647.67999999999995</v>
      </c>
      <c r="I56">
        <v>-131.30000000000001</v>
      </c>
      <c r="J56">
        <v>0</v>
      </c>
      <c r="K56">
        <v>0</v>
      </c>
      <c r="L56">
        <v>693.75</v>
      </c>
      <c r="M56">
        <v>-19.88</v>
      </c>
      <c r="N56">
        <v>0</v>
      </c>
      <c r="O56">
        <v>0</v>
      </c>
      <c r="P56">
        <v>0</v>
      </c>
      <c r="Q56">
        <v>0</v>
      </c>
      <c r="R56">
        <v>1060</v>
      </c>
      <c r="S56" t="s">
        <v>7</v>
      </c>
      <c r="T56">
        <v>1</v>
      </c>
      <c r="U56">
        <v>1</v>
      </c>
      <c r="V56">
        <v>-972.96</v>
      </c>
      <c r="W56">
        <v>38.29</v>
      </c>
      <c r="X56">
        <v>973.71</v>
      </c>
      <c r="Y56">
        <v>39.520000000000003</v>
      </c>
      <c r="Z56">
        <v>38.74</v>
      </c>
      <c r="AA56">
        <v>2464</v>
      </c>
      <c r="AB56">
        <v>3032</v>
      </c>
      <c r="AC56">
        <v>3032</v>
      </c>
      <c r="AD56">
        <v>0</v>
      </c>
      <c r="AE56">
        <v>0</v>
      </c>
      <c r="AF56">
        <v>1</v>
      </c>
      <c r="AG56">
        <v>16.5</v>
      </c>
      <c r="AH56">
        <v>-46.75</v>
      </c>
      <c r="AI56">
        <v>0</v>
      </c>
      <c r="AJ56">
        <v>0</v>
      </c>
      <c r="AK56" t="s">
        <v>74</v>
      </c>
      <c r="AL56" t="s">
        <v>74</v>
      </c>
      <c r="AM56" t="s">
        <v>74</v>
      </c>
    </row>
    <row r="57" spans="1:39" x14ac:dyDescent="0.25">
      <c r="A57">
        <v>995</v>
      </c>
      <c r="B57" t="s">
        <v>4</v>
      </c>
      <c r="C57">
        <v>1</v>
      </c>
      <c r="D57">
        <v>1</v>
      </c>
      <c r="E57">
        <v>525</v>
      </c>
      <c r="F57">
        <v>1.02</v>
      </c>
      <c r="G57">
        <v>0.91</v>
      </c>
      <c r="H57">
        <v>647.67999999999995</v>
      </c>
      <c r="I57">
        <v>-131.30000000000001</v>
      </c>
      <c r="J57">
        <v>0</v>
      </c>
      <c r="K57">
        <v>0</v>
      </c>
      <c r="L57">
        <v>693.75</v>
      </c>
      <c r="M57">
        <v>-19.88</v>
      </c>
      <c r="N57">
        <v>0</v>
      </c>
      <c r="O57">
        <v>0</v>
      </c>
      <c r="P57">
        <v>0</v>
      </c>
      <c r="Q57">
        <v>0</v>
      </c>
      <c r="R57">
        <v>1060</v>
      </c>
      <c r="S57" t="s">
        <v>7</v>
      </c>
      <c r="T57">
        <v>1</v>
      </c>
      <c r="U57">
        <v>2</v>
      </c>
      <c r="V57">
        <v>-1038.44</v>
      </c>
      <c r="W57">
        <v>47.01</v>
      </c>
      <c r="X57">
        <v>1039.51</v>
      </c>
      <c r="Y57">
        <v>43.99</v>
      </c>
      <c r="Z57">
        <v>43.13</v>
      </c>
      <c r="AA57">
        <v>2363</v>
      </c>
      <c r="AB57">
        <v>2728</v>
      </c>
      <c r="AC57">
        <v>2728</v>
      </c>
      <c r="AD57">
        <v>0</v>
      </c>
      <c r="AE57">
        <v>0</v>
      </c>
      <c r="AF57">
        <v>1</v>
      </c>
      <c r="AG57">
        <v>18.39</v>
      </c>
      <c r="AH57">
        <v>-44.62</v>
      </c>
      <c r="AI57">
        <v>0</v>
      </c>
      <c r="AJ57">
        <v>0</v>
      </c>
      <c r="AK57" t="s">
        <v>74</v>
      </c>
      <c r="AL57" t="s">
        <v>74</v>
      </c>
      <c r="AM57" t="s">
        <v>74</v>
      </c>
    </row>
    <row r="58" spans="1:39" x14ac:dyDescent="0.25">
      <c r="A58">
        <v>1030</v>
      </c>
      <c r="B58" t="s">
        <v>5</v>
      </c>
      <c r="C58">
        <v>1</v>
      </c>
      <c r="D58">
        <v>1</v>
      </c>
      <c r="E58">
        <v>525</v>
      </c>
      <c r="F58">
        <v>1.02</v>
      </c>
      <c r="G58">
        <v>0.84</v>
      </c>
      <c r="H58">
        <v>505.54</v>
      </c>
      <c r="I58">
        <v>-8.8699999999999992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955</v>
      </c>
      <c r="S58" t="s">
        <v>0</v>
      </c>
      <c r="T58">
        <v>1</v>
      </c>
      <c r="U58">
        <v>1</v>
      </c>
      <c r="V58">
        <v>261.52</v>
      </c>
      <c r="W58">
        <v>45.95</v>
      </c>
      <c r="X58">
        <v>265.52</v>
      </c>
      <c r="Y58">
        <v>12.17</v>
      </c>
      <c r="Z58">
        <v>11.98</v>
      </c>
      <c r="AA58">
        <v>2182</v>
      </c>
      <c r="AB58">
        <v>2182</v>
      </c>
      <c r="AC58">
        <v>2182</v>
      </c>
      <c r="AD58">
        <v>0</v>
      </c>
      <c r="AE58">
        <v>0</v>
      </c>
      <c r="AF58">
        <v>1</v>
      </c>
      <c r="AG58">
        <v>0.36</v>
      </c>
      <c r="AH58">
        <v>-69.400000000000006</v>
      </c>
      <c r="AI58">
        <v>0</v>
      </c>
      <c r="AJ58">
        <v>0</v>
      </c>
      <c r="AK58" t="s">
        <v>74</v>
      </c>
      <c r="AL58" t="s">
        <v>74</v>
      </c>
      <c r="AM58" t="s">
        <v>74</v>
      </c>
    </row>
    <row r="59" spans="1:39" x14ac:dyDescent="0.25">
      <c r="A59">
        <v>1030</v>
      </c>
      <c r="B59" t="s">
        <v>5</v>
      </c>
      <c r="C59">
        <v>1</v>
      </c>
      <c r="D59">
        <v>1</v>
      </c>
      <c r="E59">
        <v>525</v>
      </c>
      <c r="F59">
        <v>1.02</v>
      </c>
      <c r="G59">
        <v>0.84</v>
      </c>
      <c r="H59">
        <v>505.54</v>
      </c>
      <c r="I59">
        <v>-8.8699999999999992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955</v>
      </c>
      <c r="S59" t="s">
        <v>0</v>
      </c>
      <c r="T59">
        <v>1</v>
      </c>
      <c r="U59">
        <v>2</v>
      </c>
      <c r="V59">
        <v>261.52</v>
      </c>
      <c r="W59">
        <v>45.95</v>
      </c>
      <c r="X59">
        <v>265.52</v>
      </c>
      <c r="Y59">
        <v>12.17</v>
      </c>
      <c r="Z59">
        <v>11.98</v>
      </c>
      <c r="AA59">
        <v>2182</v>
      </c>
      <c r="AB59">
        <v>2200</v>
      </c>
      <c r="AC59">
        <v>2200</v>
      </c>
      <c r="AD59">
        <v>0</v>
      </c>
      <c r="AE59">
        <v>0</v>
      </c>
      <c r="AF59">
        <v>1</v>
      </c>
      <c r="AG59">
        <v>0.36</v>
      </c>
      <c r="AH59">
        <v>-69.400000000000006</v>
      </c>
      <c r="AI59">
        <v>0</v>
      </c>
      <c r="AJ59">
        <v>0</v>
      </c>
      <c r="AK59" t="s">
        <v>74</v>
      </c>
      <c r="AL59" t="s">
        <v>74</v>
      </c>
      <c r="AM59" t="s">
        <v>74</v>
      </c>
    </row>
    <row r="60" spans="1:39" x14ac:dyDescent="0.25">
      <c r="A60">
        <v>1030</v>
      </c>
      <c r="B60" t="s">
        <v>5</v>
      </c>
      <c r="C60">
        <v>1</v>
      </c>
      <c r="D60">
        <v>1</v>
      </c>
      <c r="E60">
        <v>525</v>
      </c>
      <c r="F60">
        <v>1.02</v>
      </c>
      <c r="G60">
        <v>0.84</v>
      </c>
      <c r="H60">
        <v>505.54</v>
      </c>
      <c r="I60">
        <v>-8.8699999999999992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995</v>
      </c>
      <c r="S60" t="s">
        <v>4</v>
      </c>
      <c r="T60">
        <v>1</v>
      </c>
      <c r="U60">
        <v>1</v>
      </c>
      <c r="V60">
        <v>-17.5</v>
      </c>
      <c r="W60">
        <v>-100.77</v>
      </c>
      <c r="X60">
        <v>102.28</v>
      </c>
      <c r="Y60">
        <v>4.6900000000000004</v>
      </c>
      <c r="Z60">
        <v>4.6100000000000003</v>
      </c>
      <c r="AA60">
        <v>2182</v>
      </c>
      <c r="AB60">
        <v>2182</v>
      </c>
      <c r="AC60">
        <v>2182</v>
      </c>
      <c r="AD60">
        <v>0</v>
      </c>
      <c r="AE60">
        <v>0</v>
      </c>
      <c r="AF60">
        <v>1</v>
      </c>
      <c r="AG60">
        <v>0.01</v>
      </c>
      <c r="AH60">
        <v>-116.15</v>
      </c>
      <c r="AI60">
        <v>0</v>
      </c>
      <c r="AJ60">
        <v>0</v>
      </c>
      <c r="AK60" t="s">
        <v>74</v>
      </c>
      <c r="AL60" t="s">
        <v>74</v>
      </c>
      <c r="AM60" t="s">
        <v>74</v>
      </c>
    </row>
    <row r="61" spans="1:39" x14ac:dyDescent="0.25">
      <c r="A61">
        <v>1060</v>
      </c>
      <c r="B61" t="s">
        <v>7</v>
      </c>
      <c r="C61">
        <v>1</v>
      </c>
      <c r="D61">
        <v>1</v>
      </c>
      <c r="E61">
        <v>525</v>
      </c>
      <c r="F61">
        <v>1.02</v>
      </c>
      <c r="G61">
        <v>13.56</v>
      </c>
      <c r="H61">
        <v>633.6</v>
      </c>
      <c r="I61">
        <v>-33.119999999999997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856</v>
      </c>
      <c r="S61" t="s">
        <v>3</v>
      </c>
      <c r="T61">
        <v>1</v>
      </c>
      <c r="U61">
        <v>1</v>
      </c>
      <c r="V61">
        <v>285.58999999999997</v>
      </c>
      <c r="W61">
        <v>10.31</v>
      </c>
      <c r="X61">
        <v>285.77</v>
      </c>
      <c r="Y61">
        <v>13.1</v>
      </c>
      <c r="Z61">
        <v>12.8</v>
      </c>
      <c r="AA61">
        <v>2182</v>
      </c>
      <c r="AB61">
        <v>2182</v>
      </c>
      <c r="AC61">
        <v>2182</v>
      </c>
      <c r="AD61">
        <v>0</v>
      </c>
      <c r="AE61">
        <v>0</v>
      </c>
      <c r="AF61">
        <v>1</v>
      </c>
      <c r="AG61">
        <v>0.4</v>
      </c>
      <c r="AH61">
        <v>-83.96</v>
      </c>
      <c r="AI61">
        <v>0</v>
      </c>
      <c r="AJ61">
        <v>0</v>
      </c>
      <c r="AK61" t="s">
        <v>74</v>
      </c>
      <c r="AL61" t="s">
        <v>74</v>
      </c>
      <c r="AM61" t="s">
        <v>74</v>
      </c>
    </row>
    <row r="62" spans="1:39" x14ac:dyDescent="0.25">
      <c r="A62">
        <v>1060</v>
      </c>
      <c r="B62" t="s">
        <v>7</v>
      </c>
      <c r="C62">
        <v>1</v>
      </c>
      <c r="D62">
        <v>1</v>
      </c>
      <c r="E62">
        <v>525</v>
      </c>
      <c r="F62">
        <v>1.02</v>
      </c>
      <c r="G62">
        <v>13.56</v>
      </c>
      <c r="H62">
        <v>633.6</v>
      </c>
      <c r="I62">
        <v>-33.119999999999997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897</v>
      </c>
      <c r="S62" t="s">
        <v>10</v>
      </c>
      <c r="T62">
        <v>1</v>
      </c>
      <c r="U62">
        <v>1</v>
      </c>
      <c r="V62">
        <v>-984.81</v>
      </c>
      <c r="W62">
        <v>128.4</v>
      </c>
      <c r="X62">
        <v>993.15</v>
      </c>
      <c r="Y62">
        <v>60.71</v>
      </c>
      <c r="Z62">
        <v>59.34</v>
      </c>
      <c r="AA62">
        <v>1636</v>
      </c>
      <c r="AB62">
        <v>2062</v>
      </c>
      <c r="AC62">
        <v>2062</v>
      </c>
      <c r="AD62">
        <v>0</v>
      </c>
      <c r="AE62">
        <v>0</v>
      </c>
      <c r="AF62">
        <v>1</v>
      </c>
      <c r="AG62">
        <v>7.7</v>
      </c>
      <c r="AH62">
        <v>-16.739999999999998</v>
      </c>
      <c r="AI62">
        <v>0</v>
      </c>
      <c r="AJ62">
        <v>0</v>
      </c>
      <c r="AK62" t="s">
        <v>74</v>
      </c>
      <c r="AL62" t="s">
        <v>74</v>
      </c>
      <c r="AM62" t="s">
        <v>74</v>
      </c>
    </row>
    <row r="63" spans="1:39" x14ac:dyDescent="0.25">
      <c r="A63">
        <v>1060</v>
      </c>
      <c r="B63" t="s">
        <v>7</v>
      </c>
      <c r="C63">
        <v>1</v>
      </c>
      <c r="D63">
        <v>1</v>
      </c>
      <c r="E63">
        <v>525</v>
      </c>
      <c r="F63">
        <v>1.02</v>
      </c>
      <c r="G63">
        <v>13.56</v>
      </c>
      <c r="H63">
        <v>633.6</v>
      </c>
      <c r="I63">
        <v>-33.119999999999997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995</v>
      </c>
      <c r="S63" t="s">
        <v>4</v>
      </c>
      <c r="T63">
        <v>1</v>
      </c>
      <c r="U63">
        <v>1</v>
      </c>
      <c r="V63">
        <v>989.46</v>
      </c>
      <c r="W63">
        <v>-85.04</v>
      </c>
      <c r="X63">
        <v>993.11</v>
      </c>
      <c r="Y63">
        <v>40.299999999999997</v>
      </c>
      <c r="Z63">
        <v>39.4</v>
      </c>
      <c r="AA63">
        <v>2464</v>
      </c>
      <c r="AB63">
        <v>3032</v>
      </c>
      <c r="AC63">
        <v>3032</v>
      </c>
      <c r="AD63">
        <v>0</v>
      </c>
      <c r="AE63">
        <v>0</v>
      </c>
      <c r="AF63">
        <v>1</v>
      </c>
      <c r="AG63">
        <v>16.5</v>
      </c>
      <c r="AH63">
        <v>-46.75</v>
      </c>
      <c r="AI63">
        <v>0</v>
      </c>
      <c r="AJ63">
        <v>0</v>
      </c>
      <c r="AK63" t="s">
        <v>74</v>
      </c>
      <c r="AL63" t="s">
        <v>74</v>
      </c>
      <c r="AM63" t="s">
        <v>74</v>
      </c>
    </row>
    <row r="64" spans="1:39" x14ac:dyDescent="0.25">
      <c r="A64">
        <v>1060</v>
      </c>
      <c r="B64" t="s">
        <v>7</v>
      </c>
      <c r="C64">
        <v>1</v>
      </c>
      <c r="D64">
        <v>1</v>
      </c>
      <c r="E64">
        <v>525</v>
      </c>
      <c r="F64">
        <v>1.02</v>
      </c>
      <c r="G64">
        <v>13.56</v>
      </c>
      <c r="H64">
        <v>633.6</v>
      </c>
      <c r="I64">
        <v>-33.119999999999997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995</v>
      </c>
      <c r="S64" t="s">
        <v>4</v>
      </c>
      <c r="T64">
        <v>1</v>
      </c>
      <c r="U64">
        <v>2</v>
      </c>
      <c r="V64">
        <v>1056.8399999999999</v>
      </c>
      <c r="W64">
        <v>-91.63</v>
      </c>
      <c r="X64">
        <v>1060.8</v>
      </c>
      <c r="Y64">
        <v>44.89</v>
      </c>
      <c r="Z64">
        <v>43.88</v>
      </c>
      <c r="AA64">
        <v>2363</v>
      </c>
      <c r="AB64">
        <v>2728</v>
      </c>
      <c r="AC64">
        <v>2728</v>
      </c>
      <c r="AD64">
        <v>0</v>
      </c>
      <c r="AE64">
        <v>0</v>
      </c>
      <c r="AF64">
        <v>1</v>
      </c>
      <c r="AG64">
        <v>18.39</v>
      </c>
      <c r="AH64">
        <v>-44.62</v>
      </c>
      <c r="AI64">
        <v>0</v>
      </c>
      <c r="AJ64">
        <v>0</v>
      </c>
      <c r="AK64" t="s">
        <v>74</v>
      </c>
      <c r="AL64" t="s">
        <v>74</v>
      </c>
      <c r="AM64" t="s">
        <v>74</v>
      </c>
    </row>
    <row r="65" spans="1:39" x14ac:dyDescent="0.25">
      <c r="A65">
        <v>1060</v>
      </c>
      <c r="B65" t="s">
        <v>7</v>
      </c>
      <c r="C65">
        <v>1</v>
      </c>
      <c r="D65">
        <v>1</v>
      </c>
      <c r="E65">
        <v>525</v>
      </c>
      <c r="F65">
        <v>1.02</v>
      </c>
      <c r="G65">
        <v>13.56</v>
      </c>
      <c r="H65">
        <v>633.6</v>
      </c>
      <c r="I65">
        <v>-33.119999999999997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999</v>
      </c>
      <c r="S65" t="s">
        <v>8</v>
      </c>
      <c r="T65">
        <v>3</v>
      </c>
      <c r="U65">
        <v>1</v>
      </c>
      <c r="V65">
        <v>-356.74</v>
      </c>
      <c r="W65">
        <v>2.4300000000000002</v>
      </c>
      <c r="X65">
        <v>356.74</v>
      </c>
      <c r="Y65">
        <v>11.21</v>
      </c>
      <c r="Z65">
        <v>10.96</v>
      </c>
      <c r="AA65">
        <v>3182</v>
      </c>
      <c r="AB65">
        <v>3182</v>
      </c>
      <c r="AC65">
        <v>3182</v>
      </c>
      <c r="AD65">
        <v>0</v>
      </c>
      <c r="AE65">
        <v>0</v>
      </c>
      <c r="AF65">
        <v>3</v>
      </c>
      <c r="AG65">
        <v>1.5</v>
      </c>
      <c r="AH65">
        <v>-214.6</v>
      </c>
      <c r="AI65">
        <v>0</v>
      </c>
      <c r="AJ65">
        <v>0</v>
      </c>
      <c r="AK65" t="s">
        <v>74</v>
      </c>
      <c r="AL65" t="s">
        <v>74</v>
      </c>
      <c r="AM65" t="s">
        <v>74</v>
      </c>
    </row>
    <row r="66" spans="1:39" x14ac:dyDescent="0.25">
      <c r="A66">
        <v>1060</v>
      </c>
      <c r="B66" t="s">
        <v>7</v>
      </c>
      <c r="C66">
        <v>1</v>
      </c>
      <c r="D66">
        <v>1</v>
      </c>
      <c r="E66">
        <v>525</v>
      </c>
      <c r="F66">
        <v>1.02</v>
      </c>
      <c r="G66">
        <v>13.56</v>
      </c>
      <c r="H66">
        <v>633.6</v>
      </c>
      <c r="I66">
        <v>-33.119999999999997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999</v>
      </c>
      <c r="S66" t="s">
        <v>8</v>
      </c>
      <c r="T66">
        <v>3</v>
      </c>
      <c r="U66">
        <v>2</v>
      </c>
      <c r="V66">
        <v>-356.74</v>
      </c>
      <c r="W66">
        <v>2.4300000000000002</v>
      </c>
      <c r="X66">
        <v>356.74</v>
      </c>
      <c r="Y66">
        <v>11.21</v>
      </c>
      <c r="Z66">
        <v>10.96</v>
      </c>
      <c r="AA66">
        <v>3182</v>
      </c>
      <c r="AB66">
        <v>3182</v>
      </c>
      <c r="AC66">
        <v>3182</v>
      </c>
      <c r="AD66">
        <v>0</v>
      </c>
      <c r="AE66">
        <v>0</v>
      </c>
      <c r="AF66">
        <v>3</v>
      </c>
      <c r="AG66">
        <v>1.5</v>
      </c>
      <c r="AH66">
        <v>-214.6</v>
      </c>
      <c r="AI66">
        <v>0</v>
      </c>
      <c r="AJ66">
        <v>0</v>
      </c>
      <c r="AK66" t="s">
        <v>74</v>
      </c>
      <c r="AL66" t="s">
        <v>74</v>
      </c>
      <c r="AM66" t="s">
        <v>74</v>
      </c>
    </row>
    <row r="67" spans="1:39" x14ac:dyDescent="0.25">
      <c r="A67">
        <v>814</v>
      </c>
      <c r="B67" t="s">
        <v>76</v>
      </c>
      <c r="C67">
        <v>2</v>
      </c>
      <c r="D67">
        <v>0</v>
      </c>
      <c r="E67">
        <v>230</v>
      </c>
      <c r="F67">
        <v>1.01</v>
      </c>
      <c r="G67">
        <v>-0.89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895</v>
      </c>
      <c r="S67" t="s">
        <v>6</v>
      </c>
      <c r="T67">
        <v>3</v>
      </c>
      <c r="U67">
        <v>1</v>
      </c>
      <c r="V67">
        <v>-263.27999999999997</v>
      </c>
      <c r="W67">
        <v>-23.29</v>
      </c>
      <c r="X67">
        <v>264.3</v>
      </c>
      <c r="Y67">
        <v>44.05</v>
      </c>
      <c r="Z67">
        <v>43.81</v>
      </c>
      <c r="AA67">
        <v>600</v>
      </c>
      <c r="AB67">
        <v>600</v>
      </c>
      <c r="AC67">
        <v>600</v>
      </c>
      <c r="AD67">
        <v>1.01</v>
      </c>
      <c r="AE67">
        <v>0</v>
      </c>
      <c r="AF67">
        <v>3</v>
      </c>
      <c r="AG67">
        <v>0.23</v>
      </c>
      <c r="AH67">
        <v>8.08</v>
      </c>
      <c r="AI67">
        <v>0</v>
      </c>
      <c r="AJ67">
        <v>0</v>
      </c>
      <c r="AK67" t="s">
        <v>74</v>
      </c>
      <c r="AL67" t="s">
        <v>74</v>
      </c>
      <c r="AM67" t="s">
        <v>74</v>
      </c>
    </row>
    <row r="68" spans="1:39" x14ac:dyDescent="0.25">
      <c r="A68">
        <v>814</v>
      </c>
      <c r="B68" t="s">
        <v>76</v>
      </c>
      <c r="C68">
        <v>2</v>
      </c>
      <c r="D68">
        <v>0</v>
      </c>
      <c r="E68">
        <v>230</v>
      </c>
      <c r="F68">
        <v>1.01</v>
      </c>
      <c r="G68">
        <v>-0.89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895</v>
      </c>
      <c r="S68" t="s">
        <v>6</v>
      </c>
      <c r="T68">
        <v>3</v>
      </c>
      <c r="U68">
        <v>2</v>
      </c>
      <c r="V68">
        <v>-258.92</v>
      </c>
      <c r="W68">
        <v>-23.48</v>
      </c>
      <c r="X68">
        <v>259.99</v>
      </c>
      <c r="Y68">
        <v>43.33</v>
      </c>
      <c r="Z68">
        <v>43.09</v>
      </c>
      <c r="AA68">
        <v>600</v>
      </c>
      <c r="AB68">
        <v>600</v>
      </c>
      <c r="AC68">
        <v>600</v>
      </c>
      <c r="AD68">
        <v>1.01</v>
      </c>
      <c r="AE68">
        <v>0</v>
      </c>
      <c r="AF68">
        <v>3</v>
      </c>
      <c r="AG68">
        <v>0.2</v>
      </c>
      <c r="AH68">
        <v>7.95</v>
      </c>
      <c r="AI68">
        <v>0</v>
      </c>
      <c r="AJ68">
        <v>0</v>
      </c>
      <c r="AK68" t="s">
        <v>74</v>
      </c>
      <c r="AL68" t="s">
        <v>74</v>
      </c>
      <c r="AM68" t="s">
        <v>74</v>
      </c>
    </row>
    <row r="69" spans="1:39" x14ac:dyDescent="0.25">
      <c r="A69">
        <v>814</v>
      </c>
      <c r="B69" t="s">
        <v>76</v>
      </c>
      <c r="C69">
        <v>2</v>
      </c>
      <c r="D69">
        <v>0</v>
      </c>
      <c r="E69">
        <v>230</v>
      </c>
      <c r="F69">
        <v>1.01</v>
      </c>
      <c r="G69">
        <v>-0.89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895</v>
      </c>
      <c r="S69" t="s">
        <v>6</v>
      </c>
      <c r="T69">
        <v>3</v>
      </c>
      <c r="U69">
        <v>3</v>
      </c>
      <c r="V69">
        <v>-258.92</v>
      </c>
      <c r="W69">
        <v>-23.48</v>
      </c>
      <c r="X69">
        <v>259.99</v>
      </c>
      <c r="Y69">
        <v>43.33</v>
      </c>
      <c r="Z69">
        <v>43.09</v>
      </c>
      <c r="AA69">
        <v>600</v>
      </c>
      <c r="AB69">
        <v>600</v>
      </c>
      <c r="AC69">
        <v>600</v>
      </c>
      <c r="AD69">
        <v>1.01</v>
      </c>
      <c r="AE69">
        <v>0</v>
      </c>
      <c r="AF69">
        <v>3</v>
      </c>
      <c r="AG69">
        <v>0.2</v>
      </c>
      <c r="AH69">
        <v>7.95</v>
      </c>
      <c r="AI69">
        <v>0</v>
      </c>
      <c r="AJ69">
        <v>0</v>
      </c>
      <c r="AK69" t="s">
        <v>74</v>
      </c>
      <c r="AL69" t="s">
        <v>74</v>
      </c>
      <c r="AM69" t="s">
        <v>74</v>
      </c>
    </row>
    <row r="70" spans="1:39" x14ac:dyDescent="0.25">
      <c r="A70">
        <v>839</v>
      </c>
      <c r="B70" t="s">
        <v>20</v>
      </c>
      <c r="C70">
        <v>2</v>
      </c>
      <c r="D70">
        <v>0</v>
      </c>
      <c r="E70">
        <v>230</v>
      </c>
      <c r="F70">
        <v>1</v>
      </c>
      <c r="G70">
        <v>18.61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1047</v>
      </c>
      <c r="S70" t="s">
        <v>14</v>
      </c>
      <c r="T70">
        <v>2</v>
      </c>
      <c r="U70">
        <v>1</v>
      </c>
      <c r="V70">
        <v>54.49</v>
      </c>
      <c r="W70">
        <v>-41.84</v>
      </c>
      <c r="X70">
        <v>68.7</v>
      </c>
      <c r="Y70">
        <v>21.27</v>
      </c>
      <c r="Z70">
        <v>21.3</v>
      </c>
      <c r="AA70">
        <v>323</v>
      </c>
      <c r="AB70">
        <v>378</v>
      </c>
      <c r="AC70">
        <v>378</v>
      </c>
      <c r="AD70">
        <v>0</v>
      </c>
      <c r="AE70">
        <v>0</v>
      </c>
      <c r="AF70">
        <v>2</v>
      </c>
      <c r="AG70">
        <v>0.51</v>
      </c>
      <c r="AH70">
        <v>-10.84</v>
      </c>
      <c r="AI70">
        <v>0</v>
      </c>
      <c r="AJ70">
        <v>0</v>
      </c>
      <c r="AK70" t="s">
        <v>74</v>
      </c>
      <c r="AL70" t="s">
        <v>74</v>
      </c>
      <c r="AM70" t="s">
        <v>74</v>
      </c>
    </row>
    <row r="71" spans="1:39" x14ac:dyDescent="0.25">
      <c r="A71">
        <v>839</v>
      </c>
      <c r="B71" t="s">
        <v>20</v>
      </c>
      <c r="C71">
        <v>2</v>
      </c>
      <c r="D71">
        <v>0</v>
      </c>
      <c r="E71">
        <v>230</v>
      </c>
      <c r="F71">
        <v>1</v>
      </c>
      <c r="G71">
        <v>18.61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1047</v>
      </c>
      <c r="S71" t="s">
        <v>14</v>
      </c>
      <c r="T71">
        <v>2</v>
      </c>
      <c r="U71">
        <v>2</v>
      </c>
      <c r="V71">
        <v>60.47</v>
      </c>
      <c r="W71">
        <v>-45.17</v>
      </c>
      <c r="X71">
        <v>75.48</v>
      </c>
      <c r="Y71">
        <v>23.37</v>
      </c>
      <c r="Z71">
        <v>23.4</v>
      </c>
      <c r="AA71">
        <v>323</v>
      </c>
      <c r="AB71">
        <v>378</v>
      </c>
      <c r="AC71">
        <v>378</v>
      </c>
      <c r="AD71">
        <v>0</v>
      </c>
      <c r="AE71">
        <v>0</v>
      </c>
      <c r="AF71">
        <v>2</v>
      </c>
      <c r="AG71">
        <v>0.57999999999999996</v>
      </c>
      <c r="AH71">
        <v>-9.15</v>
      </c>
      <c r="AI71">
        <v>0</v>
      </c>
      <c r="AJ71">
        <v>0</v>
      </c>
      <c r="AK71" t="s">
        <v>74</v>
      </c>
      <c r="AL71" t="s">
        <v>74</v>
      </c>
      <c r="AM71" t="s">
        <v>74</v>
      </c>
    </row>
    <row r="72" spans="1:39" x14ac:dyDescent="0.25">
      <c r="A72">
        <v>839</v>
      </c>
      <c r="B72" t="s">
        <v>20</v>
      </c>
      <c r="C72">
        <v>2</v>
      </c>
      <c r="D72">
        <v>0</v>
      </c>
      <c r="E72">
        <v>230</v>
      </c>
      <c r="F72">
        <v>1</v>
      </c>
      <c r="G72">
        <v>18.61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2458</v>
      </c>
      <c r="S72" t="s">
        <v>21</v>
      </c>
      <c r="T72">
        <v>2</v>
      </c>
      <c r="U72">
        <v>1</v>
      </c>
      <c r="V72">
        <v>-114.54</v>
      </c>
      <c r="W72">
        <v>6.22</v>
      </c>
      <c r="X72">
        <v>114.71</v>
      </c>
      <c r="Y72">
        <v>32.869999999999997</v>
      </c>
      <c r="Z72">
        <v>32.909999999999997</v>
      </c>
      <c r="AA72">
        <v>349</v>
      </c>
      <c r="AB72">
        <v>377</v>
      </c>
      <c r="AC72">
        <v>377</v>
      </c>
      <c r="AD72">
        <v>0</v>
      </c>
      <c r="AE72">
        <v>0</v>
      </c>
      <c r="AF72">
        <v>2</v>
      </c>
      <c r="AG72">
        <v>0.26</v>
      </c>
      <c r="AH72">
        <v>-0.6</v>
      </c>
      <c r="AI72">
        <v>0</v>
      </c>
      <c r="AJ72">
        <v>0</v>
      </c>
      <c r="AK72" t="s">
        <v>74</v>
      </c>
      <c r="AL72" t="s">
        <v>74</v>
      </c>
      <c r="AM72" t="s">
        <v>74</v>
      </c>
    </row>
    <row r="73" spans="1:39" x14ac:dyDescent="0.25">
      <c r="A73">
        <v>839</v>
      </c>
      <c r="B73" t="s">
        <v>20</v>
      </c>
      <c r="C73">
        <v>2</v>
      </c>
      <c r="D73">
        <v>0</v>
      </c>
      <c r="E73">
        <v>230</v>
      </c>
      <c r="F73">
        <v>1</v>
      </c>
      <c r="G73">
        <v>18.61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2458</v>
      </c>
      <c r="S73" t="s">
        <v>21</v>
      </c>
      <c r="T73">
        <v>2</v>
      </c>
      <c r="U73">
        <v>2</v>
      </c>
      <c r="V73">
        <v>-115.28</v>
      </c>
      <c r="W73">
        <v>2.96</v>
      </c>
      <c r="X73">
        <v>115.32</v>
      </c>
      <c r="Y73">
        <v>32.39</v>
      </c>
      <c r="Z73">
        <v>32.44</v>
      </c>
      <c r="AA73">
        <v>356</v>
      </c>
      <c r="AB73">
        <v>410</v>
      </c>
      <c r="AC73">
        <v>410</v>
      </c>
      <c r="AD73">
        <v>0</v>
      </c>
      <c r="AE73">
        <v>0</v>
      </c>
      <c r="AF73">
        <v>2</v>
      </c>
      <c r="AG73">
        <v>0.23</v>
      </c>
      <c r="AH73">
        <v>-0.67</v>
      </c>
      <c r="AI73">
        <v>0</v>
      </c>
      <c r="AJ73">
        <v>0</v>
      </c>
      <c r="AK73" t="s">
        <v>74</v>
      </c>
      <c r="AL73" t="s">
        <v>74</v>
      </c>
      <c r="AM73" t="s">
        <v>74</v>
      </c>
    </row>
    <row r="74" spans="1:39" x14ac:dyDescent="0.25">
      <c r="A74">
        <v>839</v>
      </c>
      <c r="B74" t="s">
        <v>20</v>
      </c>
      <c r="C74">
        <v>2</v>
      </c>
      <c r="D74">
        <v>0</v>
      </c>
      <c r="E74">
        <v>230</v>
      </c>
      <c r="F74">
        <v>1</v>
      </c>
      <c r="G74">
        <v>18.61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2458</v>
      </c>
      <c r="S74" t="s">
        <v>21</v>
      </c>
      <c r="T74">
        <v>2</v>
      </c>
      <c r="U74">
        <v>3</v>
      </c>
      <c r="V74">
        <v>-109.91</v>
      </c>
      <c r="W74">
        <v>2.9</v>
      </c>
      <c r="X74">
        <v>109.95</v>
      </c>
      <c r="Y74">
        <v>30.88</v>
      </c>
      <c r="Z74">
        <v>30.93</v>
      </c>
      <c r="AA74">
        <v>356</v>
      </c>
      <c r="AB74">
        <v>356</v>
      </c>
      <c r="AC74">
        <v>356</v>
      </c>
      <c r="AD74">
        <v>0</v>
      </c>
      <c r="AE74">
        <v>0</v>
      </c>
      <c r="AF74">
        <v>2</v>
      </c>
      <c r="AG74">
        <v>0.22</v>
      </c>
      <c r="AH74">
        <v>-0.83</v>
      </c>
      <c r="AI74">
        <v>0</v>
      </c>
      <c r="AJ74">
        <v>0</v>
      </c>
      <c r="AK74" t="s">
        <v>74</v>
      </c>
      <c r="AL74" t="s">
        <v>74</v>
      </c>
      <c r="AM74" t="s">
        <v>74</v>
      </c>
    </row>
    <row r="75" spans="1:39" x14ac:dyDescent="0.25">
      <c r="A75">
        <v>934</v>
      </c>
      <c r="B75" t="s">
        <v>11</v>
      </c>
      <c r="C75">
        <v>2</v>
      </c>
      <c r="D75">
        <v>0</v>
      </c>
      <c r="E75">
        <v>230</v>
      </c>
      <c r="F75">
        <v>1.01</v>
      </c>
      <c r="G75">
        <v>7.89</v>
      </c>
      <c r="H75">
        <v>0</v>
      </c>
      <c r="I75">
        <v>0</v>
      </c>
      <c r="J75">
        <v>0</v>
      </c>
      <c r="K75">
        <v>0</v>
      </c>
      <c r="L75">
        <v>220.1</v>
      </c>
      <c r="M75">
        <v>53.39</v>
      </c>
      <c r="N75">
        <v>0</v>
      </c>
      <c r="O75">
        <v>0</v>
      </c>
      <c r="P75">
        <v>0</v>
      </c>
      <c r="Q75">
        <v>0</v>
      </c>
      <c r="R75">
        <v>933</v>
      </c>
      <c r="S75" t="s">
        <v>2</v>
      </c>
      <c r="T75">
        <v>1</v>
      </c>
      <c r="U75">
        <v>1</v>
      </c>
      <c r="V75">
        <v>-224.52</v>
      </c>
      <c r="W75">
        <v>-45.73</v>
      </c>
      <c r="X75">
        <v>229.13</v>
      </c>
      <c r="Y75">
        <v>34.1</v>
      </c>
      <c r="Z75">
        <v>33.92</v>
      </c>
      <c r="AA75">
        <v>672</v>
      </c>
      <c r="AB75">
        <v>672</v>
      </c>
      <c r="AC75">
        <v>672</v>
      </c>
      <c r="AD75">
        <v>1</v>
      </c>
      <c r="AE75">
        <v>0</v>
      </c>
      <c r="AF75">
        <v>1</v>
      </c>
      <c r="AG75">
        <v>0</v>
      </c>
      <c r="AH75">
        <v>6.28</v>
      </c>
      <c r="AI75">
        <v>0</v>
      </c>
      <c r="AJ75">
        <v>0</v>
      </c>
      <c r="AK75" t="s">
        <v>74</v>
      </c>
      <c r="AL75" t="s">
        <v>74</v>
      </c>
      <c r="AM75" t="s">
        <v>74</v>
      </c>
    </row>
    <row r="76" spans="1:39" x14ac:dyDescent="0.25">
      <c r="A76">
        <v>934</v>
      </c>
      <c r="B76" t="s">
        <v>11</v>
      </c>
      <c r="C76">
        <v>2</v>
      </c>
      <c r="D76">
        <v>0</v>
      </c>
      <c r="E76">
        <v>230</v>
      </c>
      <c r="F76">
        <v>1.01</v>
      </c>
      <c r="G76">
        <v>7.89</v>
      </c>
      <c r="H76">
        <v>0</v>
      </c>
      <c r="I76">
        <v>0</v>
      </c>
      <c r="J76">
        <v>0</v>
      </c>
      <c r="K76">
        <v>0</v>
      </c>
      <c r="L76">
        <v>220.1</v>
      </c>
      <c r="M76">
        <v>53.39</v>
      </c>
      <c r="N76">
        <v>0</v>
      </c>
      <c r="O76">
        <v>0</v>
      </c>
      <c r="P76">
        <v>0</v>
      </c>
      <c r="Q76">
        <v>0</v>
      </c>
      <c r="R76">
        <v>960</v>
      </c>
      <c r="S76" t="s">
        <v>12</v>
      </c>
      <c r="T76">
        <v>2</v>
      </c>
      <c r="U76">
        <v>1</v>
      </c>
      <c r="V76">
        <v>77.37</v>
      </c>
      <c r="W76">
        <v>-28.36</v>
      </c>
      <c r="X76">
        <v>82.41</v>
      </c>
      <c r="Y76">
        <v>5.31</v>
      </c>
      <c r="Z76">
        <v>5.29</v>
      </c>
      <c r="AA76">
        <v>1551</v>
      </c>
      <c r="AB76">
        <v>1773</v>
      </c>
      <c r="AC76">
        <v>1773</v>
      </c>
      <c r="AD76">
        <v>0</v>
      </c>
      <c r="AE76">
        <v>0</v>
      </c>
      <c r="AF76">
        <v>2</v>
      </c>
      <c r="AG76">
        <v>2.78</v>
      </c>
      <c r="AH76">
        <v>-26.76</v>
      </c>
      <c r="AI76">
        <v>0</v>
      </c>
      <c r="AJ76">
        <v>0</v>
      </c>
      <c r="AK76" t="s">
        <v>74</v>
      </c>
      <c r="AL76" t="s">
        <v>74</v>
      </c>
      <c r="AM76" t="s">
        <v>74</v>
      </c>
    </row>
    <row r="77" spans="1:39" x14ac:dyDescent="0.25">
      <c r="A77">
        <v>934</v>
      </c>
      <c r="B77" t="s">
        <v>11</v>
      </c>
      <c r="C77">
        <v>2</v>
      </c>
      <c r="D77">
        <v>0</v>
      </c>
      <c r="E77">
        <v>230</v>
      </c>
      <c r="F77">
        <v>1.01</v>
      </c>
      <c r="G77">
        <v>7.89</v>
      </c>
      <c r="H77">
        <v>0</v>
      </c>
      <c r="I77">
        <v>0</v>
      </c>
      <c r="J77">
        <v>0</v>
      </c>
      <c r="K77">
        <v>0</v>
      </c>
      <c r="L77">
        <v>220.1</v>
      </c>
      <c r="M77">
        <v>53.39</v>
      </c>
      <c r="N77">
        <v>0</v>
      </c>
      <c r="O77">
        <v>0</v>
      </c>
      <c r="P77">
        <v>0</v>
      </c>
      <c r="Q77">
        <v>0</v>
      </c>
      <c r="R77">
        <v>1047</v>
      </c>
      <c r="S77" t="s">
        <v>14</v>
      </c>
      <c r="T77">
        <v>2</v>
      </c>
      <c r="U77">
        <v>1</v>
      </c>
      <c r="V77">
        <v>-91.3</v>
      </c>
      <c r="W77">
        <v>1.35</v>
      </c>
      <c r="X77">
        <v>91.31</v>
      </c>
      <c r="Y77">
        <v>35.39</v>
      </c>
      <c r="Z77">
        <v>35.21</v>
      </c>
      <c r="AA77">
        <v>258</v>
      </c>
      <c r="AB77">
        <v>318</v>
      </c>
      <c r="AC77">
        <v>318</v>
      </c>
      <c r="AD77">
        <v>0</v>
      </c>
      <c r="AE77">
        <v>0</v>
      </c>
      <c r="AF77">
        <v>2</v>
      </c>
      <c r="AG77">
        <v>2.58</v>
      </c>
      <c r="AH77">
        <v>-14.79</v>
      </c>
      <c r="AI77">
        <v>0</v>
      </c>
      <c r="AJ77">
        <v>0</v>
      </c>
      <c r="AK77" t="s">
        <v>74</v>
      </c>
      <c r="AL77" t="s">
        <v>74</v>
      </c>
      <c r="AM77" t="s">
        <v>74</v>
      </c>
    </row>
    <row r="78" spans="1:39" x14ac:dyDescent="0.25">
      <c r="A78">
        <v>934</v>
      </c>
      <c r="B78" t="s">
        <v>11</v>
      </c>
      <c r="C78">
        <v>2</v>
      </c>
      <c r="D78">
        <v>0</v>
      </c>
      <c r="E78">
        <v>230</v>
      </c>
      <c r="F78">
        <v>1.01</v>
      </c>
      <c r="G78">
        <v>7.89</v>
      </c>
      <c r="H78">
        <v>0</v>
      </c>
      <c r="I78">
        <v>0</v>
      </c>
      <c r="J78">
        <v>0</v>
      </c>
      <c r="K78">
        <v>0</v>
      </c>
      <c r="L78">
        <v>220.1</v>
      </c>
      <c r="M78">
        <v>53.39</v>
      </c>
      <c r="N78">
        <v>0</v>
      </c>
      <c r="O78">
        <v>0</v>
      </c>
      <c r="P78">
        <v>0</v>
      </c>
      <c r="Q78">
        <v>0</v>
      </c>
      <c r="R78">
        <v>1047</v>
      </c>
      <c r="S78" t="s">
        <v>14</v>
      </c>
      <c r="T78">
        <v>2</v>
      </c>
      <c r="U78">
        <v>2</v>
      </c>
      <c r="V78">
        <v>-89.36</v>
      </c>
      <c r="W78">
        <v>0.63</v>
      </c>
      <c r="X78">
        <v>89.37</v>
      </c>
      <c r="Y78">
        <v>34.64</v>
      </c>
      <c r="Z78">
        <v>34.46</v>
      </c>
      <c r="AA78">
        <v>258</v>
      </c>
      <c r="AB78">
        <v>318</v>
      </c>
      <c r="AC78">
        <v>318</v>
      </c>
      <c r="AD78">
        <v>0</v>
      </c>
      <c r="AE78">
        <v>0</v>
      </c>
      <c r="AF78">
        <v>2</v>
      </c>
      <c r="AG78">
        <v>2.4700000000000002</v>
      </c>
      <c r="AH78">
        <v>-15.03</v>
      </c>
      <c r="AI78">
        <v>0</v>
      </c>
      <c r="AJ78">
        <v>0</v>
      </c>
      <c r="AK78" t="s">
        <v>74</v>
      </c>
      <c r="AL78" t="s">
        <v>74</v>
      </c>
      <c r="AM78" t="s">
        <v>74</v>
      </c>
    </row>
    <row r="79" spans="1:39" x14ac:dyDescent="0.25">
      <c r="A79">
        <v>939</v>
      </c>
      <c r="B79" t="s">
        <v>16</v>
      </c>
      <c r="C79">
        <v>2</v>
      </c>
      <c r="D79">
        <v>0</v>
      </c>
      <c r="E79">
        <v>230</v>
      </c>
      <c r="F79">
        <v>1</v>
      </c>
      <c r="G79">
        <v>-12.67</v>
      </c>
      <c r="H79">
        <v>0</v>
      </c>
      <c r="I79">
        <v>0</v>
      </c>
      <c r="J79">
        <v>0</v>
      </c>
      <c r="K79">
        <v>0</v>
      </c>
      <c r="L79">
        <v>454.25</v>
      </c>
      <c r="M79">
        <v>166.71</v>
      </c>
      <c r="N79">
        <v>0</v>
      </c>
      <c r="O79">
        <v>0</v>
      </c>
      <c r="P79">
        <v>0</v>
      </c>
      <c r="Q79">
        <v>0</v>
      </c>
      <c r="R79">
        <v>938</v>
      </c>
      <c r="S79" t="s">
        <v>13</v>
      </c>
      <c r="T79">
        <v>1</v>
      </c>
      <c r="U79">
        <v>1</v>
      </c>
      <c r="V79">
        <v>-479.28</v>
      </c>
      <c r="W79">
        <v>-98.18</v>
      </c>
      <c r="X79">
        <v>489.24</v>
      </c>
      <c r="Y79">
        <v>72.8</v>
      </c>
      <c r="Z79">
        <v>72.510000000000005</v>
      </c>
      <c r="AA79">
        <v>672</v>
      </c>
      <c r="AB79">
        <v>806</v>
      </c>
      <c r="AC79">
        <v>672</v>
      </c>
      <c r="AD79">
        <v>1.03</v>
      </c>
      <c r="AE79">
        <v>0</v>
      </c>
      <c r="AF79">
        <v>1</v>
      </c>
      <c r="AG79">
        <v>0.5</v>
      </c>
      <c r="AH79">
        <v>28.82</v>
      </c>
      <c r="AI79">
        <v>0</v>
      </c>
      <c r="AJ79">
        <v>0</v>
      </c>
      <c r="AK79" t="s">
        <v>74</v>
      </c>
      <c r="AL79" t="s">
        <v>74</v>
      </c>
      <c r="AM79" t="s">
        <v>74</v>
      </c>
    </row>
    <row r="80" spans="1:39" x14ac:dyDescent="0.25">
      <c r="A80">
        <v>939</v>
      </c>
      <c r="B80" t="s">
        <v>16</v>
      </c>
      <c r="C80">
        <v>2</v>
      </c>
      <c r="D80">
        <v>0</v>
      </c>
      <c r="E80">
        <v>230</v>
      </c>
      <c r="F80">
        <v>1</v>
      </c>
      <c r="G80">
        <v>-12.67</v>
      </c>
      <c r="H80">
        <v>0</v>
      </c>
      <c r="I80">
        <v>0</v>
      </c>
      <c r="J80">
        <v>0</v>
      </c>
      <c r="K80">
        <v>0</v>
      </c>
      <c r="L80">
        <v>454.25</v>
      </c>
      <c r="M80">
        <v>166.71</v>
      </c>
      <c r="N80">
        <v>0</v>
      </c>
      <c r="O80">
        <v>0</v>
      </c>
      <c r="P80">
        <v>0</v>
      </c>
      <c r="Q80">
        <v>0</v>
      </c>
      <c r="R80">
        <v>938</v>
      </c>
      <c r="S80" t="s">
        <v>13</v>
      </c>
      <c r="T80">
        <v>1</v>
      </c>
      <c r="U80">
        <v>2</v>
      </c>
      <c r="V80">
        <v>-479.28</v>
      </c>
      <c r="W80">
        <v>-98.18</v>
      </c>
      <c r="X80">
        <v>489.24</v>
      </c>
      <c r="Y80">
        <v>72.8</v>
      </c>
      <c r="Z80">
        <v>72.510000000000005</v>
      </c>
      <c r="AA80">
        <v>672</v>
      </c>
      <c r="AB80">
        <v>672</v>
      </c>
      <c r="AC80">
        <v>672</v>
      </c>
      <c r="AD80">
        <v>1.03</v>
      </c>
      <c r="AE80">
        <v>0</v>
      </c>
      <c r="AF80">
        <v>1</v>
      </c>
      <c r="AG80">
        <v>0.5</v>
      </c>
      <c r="AH80">
        <v>28.82</v>
      </c>
      <c r="AI80">
        <v>0</v>
      </c>
      <c r="AJ80">
        <v>0</v>
      </c>
      <c r="AK80" t="s">
        <v>74</v>
      </c>
      <c r="AL80" t="s">
        <v>74</v>
      </c>
      <c r="AM80" t="s">
        <v>74</v>
      </c>
    </row>
    <row r="81" spans="1:39" x14ac:dyDescent="0.25">
      <c r="A81">
        <v>939</v>
      </c>
      <c r="B81" t="s">
        <v>16</v>
      </c>
      <c r="C81">
        <v>2</v>
      </c>
      <c r="D81">
        <v>0</v>
      </c>
      <c r="E81">
        <v>230</v>
      </c>
      <c r="F81">
        <v>1</v>
      </c>
      <c r="G81">
        <v>-12.67</v>
      </c>
      <c r="H81">
        <v>0</v>
      </c>
      <c r="I81">
        <v>0</v>
      </c>
      <c r="J81">
        <v>0</v>
      </c>
      <c r="K81">
        <v>0</v>
      </c>
      <c r="L81">
        <v>454.25</v>
      </c>
      <c r="M81">
        <v>166.71</v>
      </c>
      <c r="N81">
        <v>0</v>
      </c>
      <c r="O81">
        <v>0</v>
      </c>
      <c r="P81">
        <v>0</v>
      </c>
      <c r="Q81">
        <v>0</v>
      </c>
      <c r="R81">
        <v>938</v>
      </c>
      <c r="S81" t="s">
        <v>13</v>
      </c>
      <c r="T81">
        <v>1</v>
      </c>
      <c r="U81">
        <v>3</v>
      </c>
      <c r="V81">
        <v>-479.28</v>
      </c>
      <c r="W81">
        <v>-98.18</v>
      </c>
      <c r="X81">
        <v>489.24</v>
      </c>
      <c r="Y81">
        <v>72.8</v>
      </c>
      <c r="Z81">
        <v>72.510000000000005</v>
      </c>
      <c r="AA81">
        <v>672</v>
      </c>
      <c r="AB81">
        <v>672</v>
      </c>
      <c r="AC81">
        <v>672</v>
      </c>
      <c r="AD81">
        <v>1.03</v>
      </c>
      <c r="AE81">
        <v>0</v>
      </c>
      <c r="AF81">
        <v>1</v>
      </c>
      <c r="AG81">
        <v>0.5</v>
      </c>
      <c r="AH81">
        <v>28.82</v>
      </c>
      <c r="AI81">
        <v>0</v>
      </c>
      <c r="AJ81">
        <v>0</v>
      </c>
      <c r="AK81" t="s">
        <v>74</v>
      </c>
      <c r="AL81" t="s">
        <v>74</v>
      </c>
      <c r="AM81" t="s">
        <v>74</v>
      </c>
    </row>
    <row r="82" spans="1:39" x14ac:dyDescent="0.25">
      <c r="A82">
        <v>939</v>
      </c>
      <c r="B82" t="s">
        <v>16</v>
      </c>
      <c r="C82">
        <v>2</v>
      </c>
      <c r="D82">
        <v>0</v>
      </c>
      <c r="E82">
        <v>230</v>
      </c>
      <c r="F82">
        <v>1</v>
      </c>
      <c r="G82">
        <v>-12.67</v>
      </c>
      <c r="H82">
        <v>0</v>
      </c>
      <c r="I82">
        <v>0</v>
      </c>
      <c r="J82">
        <v>0</v>
      </c>
      <c r="K82">
        <v>0</v>
      </c>
      <c r="L82">
        <v>454.25</v>
      </c>
      <c r="M82">
        <v>166.71</v>
      </c>
      <c r="N82">
        <v>0</v>
      </c>
      <c r="O82">
        <v>0</v>
      </c>
      <c r="P82">
        <v>0</v>
      </c>
      <c r="Q82">
        <v>0</v>
      </c>
      <c r="R82">
        <v>947</v>
      </c>
      <c r="S82" t="s">
        <v>15</v>
      </c>
      <c r="T82">
        <v>2</v>
      </c>
      <c r="U82">
        <v>1</v>
      </c>
      <c r="V82">
        <v>-10.49</v>
      </c>
      <c r="W82">
        <v>-10.73</v>
      </c>
      <c r="X82">
        <v>15.01</v>
      </c>
      <c r="Y82">
        <v>6.2</v>
      </c>
      <c r="Z82">
        <v>6.18</v>
      </c>
      <c r="AA82">
        <v>242</v>
      </c>
      <c r="AB82">
        <v>242</v>
      </c>
      <c r="AC82">
        <v>242</v>
      </c>
      <c r="AD82">
        <v>0</v>
      </c>
      <c r="AE82">
        <v>0</v>
      </c>
      <c r="AF82">
        <v>2</v>
      </c>
      <c r="AG82">
        <v>0.03</v>
      </c>
      <c r="AH82">
        <v>-27.74</v>
      </c>
      <c r="AI82">
        <v>0</v>
      </c>
      <c r="AJ82">
        <v>0</v>
      </c>
      <c r="AK82" t="s">
        <v>74</v>
      </c>
      <c r="AL82" t="s">
        <v>74</v>
      </c>
      <c r="AM82" t="s">
        <v>74</v>
      </c>
    </row>
    <row r="83" spans="1:39" x14ac:dyDescent="0.25">
      <c r="A83">
        <v>939</v>
      </c>
      <c r="B83" t="s">
        <v>16</v>
      </c>
      <c r="C83">
        <v>2</v>
      </c>
      <c r="D83">
        <v>0</v>
      </c>
      <c r="E83">
        <v>230</v>
      </c>
      <c r="F83">
        <v>1</v>
      </c>
      <c r="G83">
        <v>-12.67</v>
      </c>
      <c r="H83">
        <v>0</v>
      </c>
      <c r="I83">
        <v>0</v>
      </c>
      <c r="J83">
        <v>0</v>
      </c>
      <c r="K83">
        <v>0</v>
      </c>
      <c r="L83">
        <v>454.25</v>
      </c>
      <c r="M83">
        <v>166.71</v>
      </c>
      <c r="N83">
        <v>0</v>
      </c>
      <c r="O83">
        <v>0</v>
      </c>
      <c r="P83">
        <v>0</v>
      </c>
      <c r="Q83">
        <v>0</v>
      </c>
      <c r="R83">
        <v>947</v>
      </c>
      <c r="S83" t="s">
        <v>15</v>
      </c>
      <c r="T83">
        <v>2</v>
      </c>
      <c r="U83">
        <v>2</v>
      </c>
      <c r="V83">
        <v>-8.2899999999999991</v>
      </c>
      <c r="W83">
        <v>-13.91</v>
      </c>
      <c r="X83">
        <v>16.190000000000001</v>
      </c>
      <c r="Y83">
        <v>6.69</v>
      </c>
      <c r="Z83">
        <v>6.66</v>
      </c>
      <c r="AA83">
        <v>242</v>
      </c>
      <c r="AB83">
        <v>242</v>
      </c>
      <c r="AC83">
        <v>242</v>
      </c>
      <c r="AD83">
        <v>0</v>
      </c>
      <c r="AE83">
        <v>0</v>
      </c>
      <c r="AF83">
        <v>2</v>
      </c>
      <c r="AG83">
        <v>0.02</v>
      </c>
      <c r="AH83">
        <v>-32.9</v>
      </c>
      <c r="AI83">
        <v>0</v>
      </c>
      <c r="AJ83">
        <v>0</v>
      </c>
      <c r="AK83" t="s">
        <v>74</v>
      </c>
      <c r="AL83" t="s">
        <v>74</v>
      </c>
      <c r="AM83" t="s">
        <v>74</v>
      </c>
    </row>
    <row r="84" spans="1:39" x14ac:dyDescent="0.25">
      <c r="A84">
        <v>939</v>
      </c>
      <c r="B84" t="s">
        <v>16</v>
      </c>
      <c r="C84">
        <v>2</v>
      </c>
      <c r="D84">
        <v>0</v>
      </c>
      <c r="E84">
        <v>230</v>
      </c>
      <c r="F84">
        <v>1</v>
      </c>
      <c r="G84">
        <v>-12.67</v>
      </c>
      <c r="H84">
        <v>0</v>
      </c>
      <c r="I84">
        <v>0</v>
      </c>
      <c r="J84">
        <v>0</v>
      </c>
      <c r="K84">
        <v>0</v>
      </c>
      <c r="L84">
        <v>454.25</v>
      </c>
      <c r="M84">
        <v>166.71</v>
      </c>
      <c r="N84">
        <v>0</v>
      </c>
      <c r="O84">
        <v>0</v>
      </c>
      <c r="P84">
        <v>0</v>
      </c>
      <c r="Q84">
        <v>0</v>
      </c>
      <c r="R84">
        <v>1015</v>
      </c>
      <c r="S84" t="s">
        <v>18</v>
      </c>
      <c r="T84">
        <v>2</v>
      </c>
      <c r="U84">
        <v>1</v>
      </c>
      <c r="V84">
        <v>63.35</v>
      </c>
      <c r="W84">
        <v>8.3000000000000007</v>
      </c>
      <c r="X84">
        <v>63.89</v>
      </c>
      <c r="Y84">
        <v>26.4</v>
      </c>
      <c r="Z84">
        <v>26.3</v>
      </c>
      <c r="AA84">
        <v>242</v>
      </c>
      <c r="AB84">
        <v>305</v>
      </c>
      <c r="AC84">
        <v>305</v>
      </c>
      <c r="AD84">
        <v>0</v>
      </c>
      <c r="AE84">
        <v>0</v>
      </c>
      <c r="AF84">
        <v>2</v>
      </c>
      <c r="AG84">
        <v>0.53</v>
      </c>
      <c r="AH84">
        <v>-8.4700000000000006</v>
      </c>
      <c r="AI84">
        <v>0</v>
      </c>
      <c r="AJ84">
        <v>0</v>
      </c>
      <c r="AK84" t="s">
        <v>74</v>
      </c>
      <c r="AL84" t="s">
        <v>74</v>
      </c>
      <c r="AM84" t="s">
        <v>74</v>
      </c>
    </row>
    <row r="85" spans="1:39" x14ac:dyDescent="0.25">
      <c r="A85">
        <v>939</v>
      </c>
      <c r="B85" t="s">
        <v>16</v>
      </c>
      <c r="C85">
        <v>2</v>
      </c>
      <c r="D85">
        <v>0</v>
      </c>
      <c r="E85">
        <v>230</v>
      </c>
      <c r="F85">
        <v>1</v>
      </c>
      <c r="G85">
        <v>-12.67</v>
      </c>
      <c r="H85">
        <v>0</v>
      </c>
      <c r="I85">
        <v>0</v>
      </c>
      <c r="J85">
        <v>0</v>
      </c>
      <c r="K85">
        <v>0</v>
      </c>
      <c r="L85">
        <v>454.25</v>
      </c>
      <c r="M85">
        <v>166.71</v>
      </c>
      <c r="N85">
        <v>0</v>
      </c>
      <c r="O85">
        <v>0</v>
      </c>
      <c r="P85">
        <v>0</v>
      </c>
      <c r="Q85">
        <v>0</v>
      </c>
      <c r="R85">
        <v>1015</v>
      </c>
      <c r="S85" t="s">
        <v>18</v>
      </c>
      <c r="T85">
        <v>2</v>
      </c>
      <c r="U85">
        <v>2</v>
      </c>
      <c r="V85">
        <v>58.63</v>
      </c>
      <c r="W85">
        <v>6.59</v>
      </c>
      <c r="X85">
        <v>59</v>
      </c>
      <c r="Y85">
        <v>24.38</v>
      </c>
      <c r="Z85">
        <v>24.28</v>
      </c>
      <c r="AA85">
        <v>242</v>
      </c>
      <c r="AB85">
        <v>242</v>
      </c>
      <c r="AC85">
        <v>242</v>
      </c>
      <c r="AD85">
        <v>0</v>
      </c>
      <c r="AE85">
        <v>0</v>
      </c>
      <c r="AF85">
        <v>2</v>
      </c>
      <c r="AG85">
        <v>0.49</v>
      </c>
      <c r="AH85">
        <v>-9.8699999999999992</v>
      </c>
      <c r="AI85">
        <v>0</v>
      </c>
      <c r="AJ85">
        <v>0</v>
      </c>
      <c r="AK85" t="s">
        <v>74</v>
      </c>
      <c r="AL85" t="s">
        <v>74</v>
      </c>
      <c r="AM85" t="s">
        <v>74</v>
      </c>
    </row>
    <row r="86" spans="1:39" x14ac:dyDescent="0.25">
      <c r="A86">
        <v>947</v>
      </c>
      <c r="B86" t="s">
        <v>15</v>
      </c>
      <c r="C86">
        <v>2</v>
      </c>
      <c r="D86">
        <v>0</v>
      </c>
      <c r="E86">
        <v>230</v>
      </c>
      <c r="F86">
        <v>1</v>
      </c>
      <c r="G86">
        <v>-11.95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939</v>
      </c>
      <c r="S86" t="s">
        <v>16</v>
      </c>
      <c r="T86">
        <v>2</v>
      </c>
      <c r="U86">
        <v>1</v>
      </c>
      <c r="V86">
        <v>10.52</v>
      </c>
      <c r="W86">
        <v>-17.010000000000002</v>
      </c>
      <c r="X86">
        <v>20</v>
      </c>
      <c r="Y86">
        <v>8.26</v>
      </c>
      <c r="Z86">
        <v>8.24</v>
      </c>
      <c r="AA86">
        <v>242</v>
      </c>
      <c r="AB86">
        <v>242</v>
      </c>
      <c r="AC86">
        <v>242</v>
      </c>
      <c r="AD86">
        <v>0</v>
      </c>
      <c r="AE86">
        <v>0</v>
      </c>
      <c r="AF86">
        <v>2</v>
      </c>
      <c r="AG86">
        <v>0.03</v>
      </c>
      <c r="AH86">
        <v>-27.74</v>
      </c>
      <c r="AI86">
        <v>0</v>
      </c>
      <c r="AJ86">
        <v>0</v>
      </c>
      <c r="AK86" t="s">
        <v>74</v>
      </c>
      <c r="AL86" t="s">
        <v>74</v>
      </c>
      <c r="AM86" t="s">
        <v>74</v>
      </c>
    </row>
    <row r="87" spans="1:39" x14ac:dyDescent="0.25">
      <c r="A87">
        <v>947</v>
      </c>
      <c r="B87" t="s">
        <v>15</v>
      </c>
      <c r="C87">
        <v>2</v>
      </c>
      <c r="D87">
        <v>0</v>
      </c>
      <c r="E87">
        <v>230</v>
      </c>
      <c r="F87">
        <v>1</v>
      </c>
      <c r="G87">
        <v>-11.95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939</v>
      </c>
      <c r="S87" t="s">
        <v>16</v>
      </c>
      <c r="T87">
        <v>2</v>
      </c>
      <c r="U87">
        <v>2</v>
      </c>
      <c r="V87">
        <v>8.31</v>
      </c>
      <c r="W87">
        <v>-18.989999999999998</v>
      </c>
      <c r="X87">
        <v>20.73</v>
      </c>
      <c r="Y87">
        <v>8.57</v>
      </c>
      <c r="Z87">
        <v>8.5399999999999991</v>
      </c>
      <c r="AA87">
        <v>242</v>
      </c>
      <c r="AB87">
        <v>242</v>
      </c>
      <c r="AC87">
        <v>242</v>
      </c>
      <c r="AD87">
        <v>0</v>
      </c>
      <c r="AE87">
        <v>0</v>
      </c>
      <c r="AF87">
        <v>2</v>
      </c>
      <c r="AG87">
        <v>0.02</v>
      </c>
      <c r="AH87">
        <v>-32.9</v>
      </c>
      <c r="AI87">
        <v>0</v>
      </c>
      <c r="AJ87">
        <v>0</v>
      </c>
      <c r="AK87" t="s">
        <v>74</v>
      </c>
      <c r="AL87" t="s">
        <v>74</v>
      </c>
      <c r="AM87" t="s">
        <v>74</v>
      </c>
    </row>
    <row r="88" spans="1:39" x14ac:dyDescent="0.25">
      <c r="A88">
        <v>947</v>
      </c>
      <c r="B88" t="s">
        <v>15</v>
      </c>
      <c r="C88">
        <v>2</v>
      </c>
      <c r="D88">
        <v>0</v>
      </c>
      <c r="E88">
        <v>230</v>
      </c>
      <c r="F88">
        <v>1</v>
      </c>
      <c r="G88">
        <v>-11.95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946</v>
      </c>
      <c r="S88" t="s">
        <v>1</v>
      </c>
      <c r="T88">
        <v>1</v>
      </c>
      <c r="U88">
        <v>1</v>
      </c>
      <c r="V88">
        <v>-214.68</v>
      </c>
      <c r="W88">
        <v>12.05</v>
      </c>
      <c r="X88">
        <v>215.02</v>
      </c>
      <c r="Y88">
        <v>32</v>
      </c>
      <c r="Z88">
        <v>31.91</v>
      </c>
      <c r="AA88">
        <v>672</v>
      </c>
      <c r="AB88">
        <v>672</v>
      </c>
      <c r="AC88">
        <v>672</v>
      </c>
      <c r="AD88">
        <v>0.99</v>
      </c>
      <c r="AE88">
        <v>0</v>
      </c>
      <c r="AF88">
        <v>1</v>
      </c>
      <c r="AG88">
        <v>0.05</v>
      </c>
      <c r="AH88">
        <v>8.57</v>
      </c>
      <c r="AI88">
        <v>0</v>
      </c>
      <c r="AJ88">
        <v>0</v>
      </c>
      <c r="AK88" t="s">
        <v>74</v>
      </c>
      <c r="AL88" t="s">
        <v>74</v>
      </c>
      <c r="AM88" t="s">
        <v>74</v>
      </c>
    </row>
    <row r="89" spans="1:39" x14ac:dyDescent="0.25">
      <c r="A89">
        <v>947</v>
      </c>
      <c r="B89" t="s">
        <v>15</v>
      </c>
      <c r="C89">
        <v>2</v>
      </c>
      <c r="D89">
        <v>0</v>
      </c>
      <c r="E89">
        <v>230</v>
      </c>
      <c r="F89">
        <v>1</v>
      </c>
      <c r="G89">
        <v>-11.95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946</v>
      </c>
      <c r="S89" t="s">
        <v>1</v>
      </c>
      <c r="T89">
        <v>1</v>
      </c>
      <c r="U89">
        <v>2</v>
      </c>
      <c r="V89">
        <v>-210.46</v>
      </c>
      <c r="W89">
        <v>11.79</v>
      </c>
      <c r="X89">
        <v>210.79</v>
      </c>
      <c r="Y89">
        <v>31.37</v>
      </c>
      <c r="Z89">
        <v>31.28</v>
      </c>
      <c r="AA89">
        <v>672</v>
      </c>
      <c r="AB89">
        <v>672</v>
      </c>
      <c r="AC89">
        <v>672</v>
      </c>
      <c r="AD89">
        <v>0.99</v>
      </c>
      <c r="AE89">
        <v>0</v>
      </c>
      <c r="AF89">
        <v>1</v>
      </c>
      <c r="AG89">
        <v>0.04</v>
      </c>
      <c r="AH89">
        <v>8.4</v>
      </c>
      <c r="AI89">
        <v>0</v>
      </c>
      <c r="AJ89">
        <v>0</v>
      </c>
      <c r="AK89" t="s">
        <v>74</v>
      </c>
      <c r="AL89" t="s">
        <v>74</v>
      </c>
      <c r="AM89" t="s">
        <v>74</v>
      </c>
    </row>
    <row r="90" spans="1:39" x14ac:dyDescent="0.25">
      <c r="A90">
        <v>947</v>
      </c>
      <c r="B90" t="s">
        <v>15</v>
      </c>
      <c r="C90">
        <v>2</v>
      </c>
      <c r="D90">
        <v>0</v>
      </c>
      <c r="E90">
        <v>230</v>
      </c>
      <c r="F90">
        <v>1</v>
      </c>
      <c r="G90">
        <v>-11.95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946</v>
      </c>
      <c r="S90" t="s">
        <v>1</v>
      </c>
      <c r="T90">
        <v>1</v>
      </c>
      <c r="U90">
        <v>3</v>
      </c>
      <c r="V90">
        <v>-210.46</v>
      </c>
      <c r="W90">
        <v>11.79</v>
      </c>
      <c r="X90">
        <v>210.79</v>
      </c>
      <c r="Y90">
        <v>31.37</v>
      </c>
      <c r="Z90">
        <v>31.28</v>
      </c>
      <c r="AA90">
        <v>672</v>
      </c>
      <c r="AB90">
        <v>672</v>
      </c>
      <c r="AC90">
        <v>672</v>
      </c>
      <c r="AD90">
        <v>0.99</v>
      </c>
      <c r="AE90">
        <v>0</v>
      </c>
      <c r="AF90">
        <v>1</v>
      </c>
      <c r="AG90">
        <v>0.04</v>
      </c>
      <c r="AH90">
        <v>8.4</v>
      </c>
      <c r="AI90">
        <v>0</v>
      </c>
      <c r="AJ90">
        <v>0</v>
      </c>
      <c r="AK90" t="s">
        <v>74</v>
      </c>
      <c r="AL90" t="s">
        <v>74</v>
      </c>
      <c r="AM90" t="s">
        <v>74</v>
      </c>
    </row>
    <row r="91" spans="1:39" x14ac:dyDescent="0.25">
      <c r="A91">
        <v>947</v>
      </c>
      <c r="B91" t="s">
        <v>15</v>
      </c>
      <c r="C91">
        <v>2</v>
      </c>
      <c r="D91">
        <v>0</v>
      </c>
      <c r="E91">
        <v>230</v>
      </c>
      <c r="F91">
        <v>1</v>
      </c>
      <c r="G91">
        <v>-11.95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1010</v>
      </c>
      <c r="S91" t="s">
        <v>17</v>
      </c>
      <c r="T91">
        <v>2</v>
      </c>
      <c r="U91">
        <v>1</v>
      </c>
      <c r="V91">
        <v>-43.36</v>
      </c>
      <c r="W91">
        <v>-15.7</v>
      </c>
      <c r="X91">
        <v>46.11</v>
      </c>
      <c r="Y91">
        <v>19.059999999999999</v>
      </c>
      <c r="Z91">
        <v>19</v>
      </c>
      <c r="AA91">
        <v>242</v>
      </c>
      <c r="AB91">
        <v>242</v>
      </c>
      <c r="AC91">
        <v>242</v>
      </c>
      <c r="AD91">
        <v>0</v>
      </c>
      <c r="AE91">
        <v>0</v>
      </c>
      <c r="AF91">
        <v>2</v>
      </c>
      <c r="AG91">
        <v>0.44</v>
      </c>
      <c r="AH91">
        <v>-19.46</v>
      </c>
      <c r="AI91">
        <v>0</v>
      </c>
      <c r="AJ91">
        <v>0</v>
      </c>
      <c r="AK91" t="s">
        <v>74</v>
      </c>
      <c r="AL91" t="s">
        <v>74</v>
      </c>
      <c r="AM91" t="s">
        <v>74</v>
      </c>
    </row>
    <row r="92" spans="1:39" x14ac:dyDescent="0.25">
      <c r="A92">
        <v>947</v>
      </c>
      <c r="B92" t="s">
        <v>15</v>
      </c>
      <c r="C92">
        <v>2</v>
      </c>
      <c r="D92">
        <v>0</v>
      </c>
      <c r="E92">
        <v>230</v>
      </c>
      <c r="F92">
        <v>1</v>
      </c>
      <c r="G92">
        <v>-11.95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1010</v>
      </c>
      <c r="S92" t="s">
        <v>17</v>
      </c>
      <c r="T92">
        <v>2</v>
      </c>
      <c r="U92">
        <v>2</v>
      </c>
      <c r="V92">
        <v>-38.56</v>
      </c>
      <c r="W92">
        <v>-16.350000000000001</v>
      </c>
      <c r="X92">
        <v>41.89</v>
      </c>
      <c r="Y92">
        <v>17.309999999999999</v>
      </c>
      <c r="Z92">
        <v>17.260000000000002</v>
      </c>
      <c r="AA92">
        <v>242</v>
      </c>
      <c r="AB92">
        <v>242</v>
      </c>
      <c r="AC92">
        <v>242</v>
      </c>
      <c r="AD92">
        <v>0</v>
      </c>
      <c r="AE92">
        <v>0</v>
      </c>
      <c r="AF92">
        <v>2</v>
      </c>
      <c r="AG92">
        <v>0.38</v>
      </c>
      <c r="AH92">
        <v>-21.81</v>
      </c>
      <c r="AI92">
        <v>0</v>
      </c>
      <c r="AJ92">
        <v>0</v>
      </c>
      <c r="AK92" t="s">
        <v>74</v>
      </c>
      <c r="AL92" t="s">
        <v>74</v>
      </c>
      <c r="AM92" t="s">
        <v>74</v>
      </c>
    </row>
    <row r="93" spans="1:39" x14ac:dyDescent="0.25">
      <c r="A93">
        <v>960</v>
      </c>
      <c r="B93" t="s">
        <v>12</v>
      </c>
      <c r="C93">
        <v>2</v>
      </c>
      <c r="D93">
        <v>0</v>
      </c>
      <c r="E93">
        <v>230</v>
      </c>
      <c r="F93">
        <v>1.01</v>
      </c>
      <c r="G93">
        <v>-2.96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934</v>
      </c>
      <c r="S93" t="s">
        <v>11</v>
      </c>
      <c r="T93">
        <v>2</v>
      </c>
      <c r="U93">
        <v>1</v>
      </c>
      <c r="V93">
        <v>-74.59</v>
      </c>
      <c r="W93">
        <v>1.6</v>
      </c>
      <c r="X93">
        <v>74.61</v>
      </c>
      <c r="Y93">
        <v>4.8099999999999996</v>
      </c>
      <c r="Z93">
        <v>4.78</v>
      </c>
      <c r="AA93">
        <v>1551</v>
      </c>
      <c r="AB93">
        <v>1773</v>
      </c>
      <c r="AC93">
        <v>1773</v>
      </c>
      <c r="AD93">
        <v>0</v>
      </c>
      <c r="AE93">
        <v>0</v>
      </c>
      <c r="AF93">
        <v>2</v>
      </c>
      <c r="AG93">
        <v>2.78</v>
      </c>
      <c r="AH93">
        <v>-26.76</v>
      </c>
      <c r="AI93">
        <v>0</v>
      </c>
      <c r="AJ93">
        <v>0</v>
      </c>
      <c r="AK93" t="s">
        <v>74</v>
      </c>
      <c r="AL93" t="s">
        <v>74</v>
      </c>
      <c r="AM93" t="s">
        <v>74</v>
      </c>
    </row>
    <row r="94" spans="1:39" x14ac:dyDescent="0.25">
      <c r="A94">
        <v>960</v>
      </c>
      <c r="B94" t="s">
        <v>12</v>
      </c>
      <c r="C94">
        <v>2</v>
      </c>
      <c r="D94">
        <v>0</v>
      </c>
      <c r="E94">
        <v>230</v>
      </c>
      <c r="F94">
        <v>1.01</v>
      </c>
      <c r="G94">
        <v>-2.96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959</v>
      </c>
      <c r="S94" t="s">
        <v>9</v>
      </c>
      <c r="T94">
        <v>1</v>
      </c>
      <c r="U94">
        <v>1</v>
      </c>
      <c r="V94">
        <v>-280.37</v>
      </c>
      <c r="W94">
        <v>-27.65</v>
      </c>
      <c r="X94">
        <v>281.73</v>
      </c>
      <c r="Y94">
        <v>41.92</v>
      </c>
      <c r="Z94">
        <v>41.68</v>
      </c>
      <c r="AA94">
        <v>672</v>
      </c>
      <c r="AB94">
        <v>806</v>
      </c>
      <c r="AC94">
        <v>672</v>
      </c>
      <c r="AD94">
        <v>1.01</v>
      </c>
      <c r="AE94">
        <v>0</v>
      </c>
      <c r="AF94">
        <v>1</v>
      </c>
      <c r="AG94">
        <v>0.26</v>
      </c>
      <c r="AH94">
        <v>10.23</v>
      </c>
      <c r="AI94">
        <v>0</v>
      </c>
      <c r="AJ94">
        <v>0</v>
      </c>
      <c r="AK94" t="s">
        <v>74</v>
      </c>
      <c r="AL94" t="s">
        <v>74</v>
      </c>
      <c r="AM94" t="s">
        <v>74</v>
      </c>
    </row>
    <row r="95" spans="1:39" x14ac:dyDescent="0.25">
      <c r="A95">
        <v>960</v>
      </c>
      <c r="B95" t="s">
        <v>12</v>
      </c>
      <c r="C95">
        <v>2</v>
      </c>
      <c r="D95">
        <v>0</v>
      </c>
      <c r="E95">
        <v>230</v>
      </c>
      <c r="F95">
        <v>1.01</v>
      </c>
      <c r="G95">
        <v>-2.96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959</v>
      </c>
      <c r="S95" t="s">
        <v>9</v>
      </c>
      <c r="T95">
        <v>1</v>
      </c>
      <c r="U95">
        <v>2</v>
      </c>
      <c r="V95">
        <v>-280.35000000000002</v>
      </c>
      <c r="W95">
        <v>-27.87</v>
      </c>
      <c r="X95">
        <v>281.73</v>
      </c>
      <c r="Y95">
        <v>41.92</v>
      </c>
      <c r="Z95">
        <v>41.68</v>
      </c>
      <c r="AA95">
        <v>672</v>
      </c>
      <c r="AB95">
        <v>806</v>
      </c>
      <c r="AC95">
        <v>672</v>
      </c>
      <c r="AD95">
        <v>1.01</v>
      </c>
      <c r="AE95">
        <v>0</v>
      </c>
      <c r="AF95">
        <v>1</v>
      </c>
      <c r="AG95">
        <v>0.25</v>
      </c>
      <c r="AH95">
        <v>10.23</v>
      </c>
      <c r="AI95">
        <v>0</v>
      </c>
      <c r="AJ95">
        <v>0</v>
      </c>
      <c r="AK95" t="s">
        <v>74</v>
      </c>
      <c r="AL95" t="s">
        <v>74</v>
      </c>
      <c r="AM95" t="s">
        <v>74</v>
      </c>
    </row>
    <row r="96" spans="1:39" x14ac:dyDescent="0.25">
      <c r="A96">
        <v>960</v>
      </c>
      <c r="B96" t="s">
        <v>12</v>
      </c>
      <c r="C96">
        <v>2</v>
      </c>
      <c r="D96">
        <v>0</v>
      </c>
      <c r="E96">
        <v>230</v>
      </c>
      <c r="F96">
        <v>1.01</v>
      </c>
      <c r="G96">
        <v>-2.96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959</v>
      </c>
      <c r="S96" t="s">
        <v>9</v>
      </c>
      <c r="T96">
        <v>1</v>
      </c>
      <c r="U96">
        <v>3</v>
      </c>
      <c r="V96">
        <v>-280.37</v>
      </c>
      <c r="W96">
        <v>-27.65</v>
      </c>
      <c r="X96">
        <v>281.73</v>
      </c>
      <c r="Y96">
        <v>41.92</v>
      </c>
      <c r="Z96">
        <v>41.68</v>
      </c>
      <c r="AA96">
        <v>672</v>
      </c>
      <c r="AB96">
        <v>672</v>
      </c>
      <c r="AC96">
        <v>672</v>
      </c>
      <c r="AD96">
        <v>1.01</v>
      </c>
      <c r="AE96">
        <v>0</v>
      </c>
      <c r="AF96">
        <v>1</v>
      </c>
      <c r="AG96">
        <v>0.26</v>
      </c>
      <c r="AH96">
        <v>10.23</v>
      </c>
      <c r="AI96">
        <v>0</v>
      </c>
      <c r="AJ96">
        <v>0</v>
      </c>
      <c r="AK96" t="s">
        <v>74</v>
      </c>
      <c r="AL96" t="s">
        <v>74</v>
      </c>
      <c r="AM96" t="s">
        <v>74</v>
      </c>
    </row>
    <row r="97" spans="1:39" x14ac:dyDescent="0.25">
      <c r="A97">
        <v>960</v>
      </c>
      <c r="B97" t="s">
        <v>12</v>
      </c>
      <c r="C97">
        <v>2</v>
      </c>
      <c r="D97">
        <v>0</v>
      </c>
      <c r="E97">
        <v>230</v>
      </c>
      <c r="F97">
        <v>1.01</v>
      </c>
      <c r="G97">
        <v>-2.96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1015</v>
      </c>
      <c r="S97" t="s">
        <v>18</v>
      </c>
      <c r="T97">
        <v>2</v>
      </c>
      <c r="U97">
        <v>1</v>
      </c>
      <c r="V97">
        <v>211.57</v>
      </c>
      <c r="W97">
        <v>-8.4</v>
      </c>
      <c r="X97">
        <v>211.73</v>
      </c>
      <c r="Y97">
        <v>60.67</v>
      </c>
      <c r="Z97">
        <v>60.31</v>
      </c>
      <c r="AA97">
        <v>349</v>
      </c>
      <c r="AB97">
        <v>377</v>
      </c>
      <c r="AC97">
        <v>377</v>
      </c>
      <c r="AD97">
        <v>0</v>
      </c>
      <c r="AE97">
        <v>0</v>
      </c>
      <c r="AF97">
        <v>2</v>
      </c>
      <c r="AG97">
        <v>8.3699999999999992</v>
      </c>
      <c r="AH97">
        <v>26.5</v>
      </c>
      <c r="AI97">
        <v>0</v>
      </c>
      <c r="AJ97">
        <v>0</v>
      </c>
      <c r="AK97" t="s">
        <v>74</v>
      </c>
      <c r="AL97" t="s">
        <v>74</v>
      </c>
      <c r="AM97" t="s">
        <v>74</v>
      </c>
    </row>
    <row r="98" spans="1:39" x14ac:dyDescent="0.25">
      <c r="A98">
        <v>960</v>
      </c>
      <c r="B98" t="s">
        <v>12</v>
      </c>
      <c r="C98">
        <v>2</v>
      </c>
      <c r="D98">
        <v>0</v>
      </c>
      <c r="E98">
        <v>230</v>
      </c>
      <c r="F98">
        <v>1.01</v>
      </c>
      <c r="G98">
        <v>-2.96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1015</v>
      </c>
      <c r="S98" t="s">
        <v>18</v>
      </c>
      <c r="T98">
        <v>2</v>
      </c>
      <c r="U98">
        <v>2</v>
      </c>
      <c r="V98">
        <v>211.57</v>
      </c>
      <c r="W98">
        <v>-8.4</v>
      </c>
      <c r="X98">
        <v>211.73</v>
      </c>
      <c r="Y98">
        <v>60.67</v>
      </c>
      <c r="Z98">
        <v>60.31</v>
      </c>
      <c r="AA98">
        <v>349</v>
      </c>
      <c r="AB98">
        <v>377</v>
      </c>
      <c r="AC98">
        <v>377</v>
      </c>
      <c r="AD98">
        <v>0</v>
      </c>
      <c r="AE98">
        <v>0</v>
      </c>
      <c r="AF98">
        <v>2</v>
      </c>
      <c r="AG98">
        <v>8.3699999999999992</v>
      </c>
      <c r="AH98">
        <v>26.5</v>
      </c>
      <c r="AI98">
        <v>0</v>
      </c>
      <c r="AJ98">
        <v>0</v>
      </c>
      <c r="AK98" t="s">
        <v>74</v>
      </c>
      <c r="AL98" t="s">
        <v>74</v>
      </c>
      <c r="AM98" t="s">
        <v>74</v>
      </c>
    </row>
    <row r="99" spans="1:39" x14ac:dyDescent="0.25">
      <c r="A99">
        <v>960</v>
      </c>
      <c r="B99" t="s">
        <v>12</v>
      </c>
      <c r="C99">
        <v>2</v>
      </c>
      <c r="D99">
        <v>0</v>
      </c>
      <c r="E99">
        <v>230</v>
      </c>
      <c r="F99">
        <v>1.01</v>
      </c>
      <c r="G99">
        <v>-2.96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1015</v>
      </c>
      <c r="S99" t="s">
        <v>18</v>
      </c>
      <c r="T99">
        <v>2</v>
      </c>
      <c r="U99">
        <v>3</v>
      </c>
      <c r="V99">
        <v>211.57</v>
      </c>
      <c r="W99">
        <v>-8.4</v>
      </c>
      <c r="X99">
        <v>211.73</v>
      </c>
      <c r="Y99">
        <v>60.49</v>
      </c>
      <c r="Z99">
        <v>60.14</v>
      </c>
      <c r="AA99">
        <v>350</v>
      </c>
      <c r="AB99">
        <v>370</v>
      </c>
      <c r="AC99">
        <v>370</v>
      </c>
      <c r="AD99">
        <v>0</v>
      </c>
      <c r="AE99">
        <v>0</v>
      </c>
      <c r="AF99">
        <v>2</v>
      </c>
      <c r="AG99">
        <v>8.3699999999999992</v>
      </c>
      <c r="AH99">
        <v>26.5</v>
      </c>
      <c r="AI99">
        <v>0</v>
      </c>
      <c r="AJ99">
        <v>0</v>
      </c>
      <c r="AK99" t="s">
        <v>74</v>
      </c>
      <c r="AL99" t="s">
        <v>74</v>
      </c>
      <c r="AM99" t="s">
        <v>74</v>
      </c>
    </row>
    <row r="100" spans="1:39" x14ac:dyDescent="0.25">
      <c r="A100">
        <v>963</v>
      </c>
      <c r="B100" t="s">
        <v>24</v>
      </c>
      <c r="C100">
        <v>2</v>
      </c>
      <c r="D100">
        <v>1</v>
      </c>
      <c r="E100">
        <v>230</v>
      </c>
      <c r="F100">
        <v>1</v>
      </c>
      <c r="G100">
        <v>-10.15</v>
      </c>
      <c r="H100">
        <v>103.68</v>
      </c>
      <c r="I100">
        <v>-69.760000000000005</v>
      </c>
      <c r="J100">
        <v>0</v>
      </c>
      <c r="K100">
        <v>0</v>
      </c>
      <c r="L100">
        <v>100.22</v>
      </c>
      <c r="M100">
        <v>15.92</v>
      </c>
      <c r="N100">
        <v>0</v>
      </c>
      <c r="O100">
        <v>0</v>
      </c>
      <c r="P100">
        <v>0</v>
      </c>
      <c r="Q100">
        <v>0</v>
      </c>
      <c r="R100">
        <v>965</v>
      </c>
      <c r="S100" t="s">
        <v>23</v>
      </c>
      <c r="T100">
        <v>2</v>
      </c>
      <c r="U100">
        <v>1</v>
      </c>
      <c r="V100">
        <v>57.43</v>
      </c>
      <c r="W100">
        <v>-37.78</v>
      </c>
      <c r="X100">
        <v>68.739999999999995</v>
      </c>
      <c r="Y100">
        <v>32.729999999999997</v>
      </c>
      <c r="Z100">
        <v>32.729999999999997</v>
      </c>
      <c r="AA100">
        <v>210</v>
      </c>
      <c r="AB100">
        <v>292</v>
      </c>
      <c r="AC100">
        <v>292</v>
      </c>
      <c r="AD100">
        <v>0</v>
      </c>
      <c r="AE100">
        <v>0</v>
      </c>
      <c r="AF100">
        <v>2</v>
      </c>
      <c r="AG100">
        <v>0.43</v>
      </c>
      <c r="AH100">
        <v>-7.07</v>
      </c>
      <c r="AI100">
        <v>0</v>
      </c>
      <c r="AJ100">
        <v>0</v>
      </c>
      <c r="AK100" t="s">
        <v>74</v>
      </c>
      <c r="AL100" t="s">
        <v>74</v>
      </c>
      <c r="AM100" t="s">
        <v>74</v>
      </c>
    </row>
    <row r="101" spans="1:39" x14ac:dyDescent="0.25">
      <c r="A101">
        <v>963</v>
      </c>
      <c r="B101" t="s">
        <v>24</v>
      </c>
      <c r="C101">
        <v>2</v>
      </c>
      <c r="D101">
        <v>1</v>
      </c>
      <c r="E101">
        <v>230</v>
      </c>
      <c r="F101">
        <v>1</v>
      </c>
      <c r="G101">
        <v>-10.15</v>
      </c>
      <c r="H101">
        <v>103.68</v>
      </c>
      <c r="I101">
        <v>-69.760000000000005</v>
      </c>
      <c r="J101">
        <v>0</v>
      </c>
      <c r="K101">
        <v>0</v>
      </c>
      <c r="L101">
        <v>100.22</v>
      </c>
      <c r="M101">
        <v>15.92</v>
      </c>
      <c r="N101">
        <v>0</v>
      </c>
      <c r="O101">
        <v>0</v>
      </c>
      <c r="P101">
        <v>0</v>
      </c>
      <c r="Q101">
        <v>0</v>
      </c>
      <c r="R101">
        <v>965</v>
      </c>
      <c r="S101" t="s">
        <v>23</v>
      </c>
      <c r="T101">
        <v>2</v>
      </c>
      <c r="U101">
        <v>2</v>
      </c>
      <c r="V101">
        <v>57.43</v>
      </c>
      <c r="W101">
        <v>-37.78</v>
      </c>
      <c r="X101">
        <v>68.739999999999995</v>
      </c>
      <c r="Y101">
        <v>32.729999999999997</v>
      </c>
      <c r="Z101">
        <v>32.729999999999997</v>
      </c>
      <c r="AA101">
        <v>210</v>
      </c>
      <c r="AB101">
        <v>292</v>
      </c>
      <c r="AC101">
        <v>292</v>
      </c>
      <c r="AD101">
        <v>0</v>
      </c>
      <c r="AE101">
        <v>0</v>
      </c>
      <c r="AF101">
        <v>2</v>
      </c>
      <c r="AG101">
        <v>0.43</v>
      </c>
      <c r="AH101">
        <v>-7.07</v>
      </c>
      <c r="AI101">
        <v>0</v>
      </c>
      <c r="AJ101">
        <v>0</v>
      </c>
      <c r="AK101" t="s">
        <v>74</v>
      </c>
      <c r="AL101" t="s">
        <v>74</v>
      </c>
      <c r="AM101" t="s">
        <v>74</v>
      </c>
    </row>
    <row r="102" spans="1:39" x14ac:dyDescent="0.25">
      <c r="A102">
        <v>963</v>
      </c>
      <c r="B102" t="s">
        <v>24</v>
      </c>
      <c r="C102">
        <v>2</v>
      </c>
      <c r="D102">
        <v>1</v>
      </c>
      <c r="E102">
        <v>230</v>
      </c>
      <c r="F102">
        <v>1</v>
      </c>
      <c r="G102">
        <v>-10.15</v>
      </c>
      <c r="H102">
        <v>103.68</v>
      </c>
      <c r="I102">
        <v>-69.760000000000005</v>
      </c>
      <c r="J102">
        <v>0</v>
      </c>
      <c r="K102">
        <v>0</v>
      </c>
      <c r="L102">
        <v>100.22</v>
      </c>
      <c r="M102">
        <v>15.92</v>
      </c>
      <c r="N102">
        <v>0</v>
      </c>
      <c r="O102">
        <v>0</v>
      </c>
      <c r="P102">
        <v>0</v>
      </c>
      <c r="Q102">
        <v>0</v>
      </c>
      <c r="R102">
        <v>1041</v>
      </c>
      <c r="S102" t="s">
        <v>28</v>
      </c>
      <c r="T102">
        <v>2</v>
      </c>
      <c r="U102">
        <v>1</v>
      </c>
      <c r="V102">
        <v>-55.7</v>
      </c>
      <c r="W102">
        <v>-5.0599999999999996</v>
      </c>
      <c r="X102">
        <v>55.93</v>
      </c>
      <c r="Y102">
        <v>34.950000000000003</v>
      </c>
      <c r="Z102">
        <v>34.950000000000003</v>
      </c>
      <c r="AA102">
        <v>160</v>
      </c>
      <c r="AB102">
        <v>227</v>
      </c>
      <c r="AC102">
        <v>227</v>
      </c>
      <c r="AD102">
        <v>0</v>
      </c>
      <c r="AE102">
        <v>0</v>
      </c>
      <c r="AF102">
        <v>2</v>
      </c>
      <c r="AG102">
        <v>1.46</v>
      </c>
      <c r="AH102">
        <v>-32.61</v>
      </c>
      <c r="AI102">
        <v>0</v>
      </c>
      <c r="AJ102">
        <v>0</v>
      </c>
      <c r="AK102" t="s">
        <v>74</v>
      </c>
      <c r="AL102" t="s">
        <v>74</v>
      </c>
      <c r="AM102" t="s">
        <v>74</v>
      </c>
    </row>
    <row r="103" spans="1:39" x14ac:dyDescent="0.25">
      <c r="A103">
        <v>963</v>
      </c>
      <c r="B103" t="s">
        <v>24</v>
      </c>
      <c r="C103">
        <v>2</v>
      </c>
      <c r="D103">
        <v>1</v>
      </c>
      <c r="E103">
        <v>230</v>
      </c>
      <c r="F103">
        <v>1</v>
      </c>
      <c r="G103">
        <v>-10.15</v>
      </c>
      <c r="H103">
        <v>103.68</v>
      </c>
      <c r="I103">
        <v>-69.760000000000005</v>
      </c>
      <c r="J103">
        <v>0</v>
      </c>
      <c r="K103">
        <v>0</v>
      </c>
      <c r="L103">
        <v>100.22</v>
      </c>
      <c r="M103">
        <v>15.92</v>
      </c>
      <c r="N103">
        <v>0</v>
      </c>
      <c r="O103">
        <v>0</v>
      </c>
      <c r="P103">
        <v>0</v>
      </c>
      <c r="Q103">
        <v>0</v>
      </c>
      <c r="R103">
        <v>1041</v>
      </c>
      <c r="S103" t="s">
        <v>28</v>
      </c>
      <c r="T103">
        <v>2</v>
      </c>
      <c r="U103">
        <v>2</v>
      </c>
      <c r="V103">
        <v>-55.7</v>
      </c>
      <c r="W103">
        <v>-5.0599999999999996</v>
      </c>
      <c r="X103">
        <v>55.93</v>
      </c>
      <c r="Y103">
        <v>34.950000000000003</v>
      </c>
      <c r="Z103">
        <v>34.950000000000003</v>
      </c>
      <c r="AA103">
        <v>160</v>
      </c>
      <c r="AB103">
        <v>227</v>
      </c>
      <c r="AC103">
        <v>227</v>
      </c>
      <c r="AD103">
        <v>0</v>
      </c>
      <c r="AE103">
        <v>0</v>
      </c>
      <c r="AF103">
        <v>2</v>
      </c>
      <c r="AG103">
        <v>1.46</v>
      </c>
      <c r="AH103">
        <v>-32.61</v>
      </c>
      <c r="AI103">
        <v>0</v>
      </c>
      <c r="AJ103">
        <v>0</v>
      </c>
      <c r="AK103" t="s">
        <v>74</v>
      </c>
      <c r="AL103" t="s">
        <v>74</v>
      </c>
      <c r="AM103" t="s">
        <v>74</v>
      </c>
    </row>
    <row r="104" spans="1:39" x14ac:dyDescent="0.25">
      <c r="A104">
        <v>965</v>
      </c>
      <c r="B104" t="s">
        <v>23</v>
      </c>
      <c r="C104">
        <v>2</v>
      </c>
      <c r="D104">
        <v>0</v>
      </c>
      <c r="E104">
        <v>230</v>
      </c>
      <c r="F104">
        <v>1.01</v>
      </c>
      <c r="G104">
        <v>-11.95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963</v>
      </c>
      <c r="S104" t="s">
        <v>24</v>
      </c>
      <c r="T104">
        <v>2</v>
      </c>
      <c r="U104">
        <v>1</v>
      </c>
      <c r="V104">
        <v>-57</v>
      </c>
      <c r="W104">
        <v>30.71</v>
      </c>
      <c r="X104">
        <v>64.75</v>
      </c>
      <c r="Y104">
        <v>30.83</v>
      </c>
      <c r="Z104">
        <v>30.49</v>
      </c>
      <c r="AA104">
        <v>210</v>
      </c>
      <c r="AB104">
        <v>292</v>
      </c>
      <c r="AC104">
        <v>292</v>
      </c>
      <c r="AD104">
        <v>0</v>
      </c>
      <c r="AE104">
        <v>0</v>
      </c>
      <c r="AF104">
        <v>2</v>
      </c>
      <c r="AG104">
        <v>0.43</v>
      </c>
      <c r="AH104">
        <v>-7.07</v>
      </c>
      <c r="AI104">
        <v>0</v>
      </c>
      <c r="AJ104">
        <v>0</v>
      </c>
      <c r="AK104" t="s">
        <v>74</v>
      </c>
      <c r="AL104" t="s">
        <v>74</v>
      </c>
      <c r="AM104" t="s">
        <v>74</v>
      </c>
    </row>
    <row r="105" spans="1:39" x14ac:dyDescent="0.25">
      <c r="A105">
        <v>965</v>
      </c>
      <c r="B105" t="s">
        <v>23</v>
      </c>
      <c r="C105">
        <v>2</v>
      </c>
      <c r="D105">
        <v>0</v>
      </c>
      <c r="E105">
        <v>230</v>
      </c>
      <c r="F105">
        <v>1.01</v>
      </c>
      <c r="G105">
        <v>-11.95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963</v>
      </c>
      <c r="S105" t="s">
        <v>24</v>
      </c>
      <c r="T105">
        <v>2</v>
      </c>
      <c r="U105">
        <v>2</v>
      </c>
      <c r="V105">
        <v>-57</v>
      </c>
      <c r="W105">
        <v>30.71</v>
      </c>
      <c r="X105">
        <v>64.75</v>
      </c>
      <c r="Y105">
        <v>30.83</v>
      </c>
      <c r="Z105">
        <v>30.49</v>
      </c>
      <c r="AA105">
        <v>210</v>
      </c>
      <c r="AB105">
        <v>292</v>
      </c>
      <c r="AC105">
        <v>292</v>
      </c>
      <c r="AD105">
        <v>0</v>
      </c>
      <c r="AE105">
        <v>0</v>
      </c>
      <c r="AF105">
        <v>2</v>
      </c>
      <c r="AG105">
        <v>0.43</v>
      </c>
      <c r="AH105">
        <v>-7.07</v>
      </c>
      <c r="AI105">
        <v>0</v>
      </c>
      <c r="AJ105">
        <v>0</v>
      </c>
      <c r="AK105" t="s">
        <v>74</v>
      </c>
      <c r="AL105" t="s">
        <v>74</v>
      </c>
      <c r="AM105" t="s">
        <v>74</v>
      </c>
    </row>
    <row r="106" spans="1:39" x14ac:dyDescent="0.25">
      <c r="A106">
        <v>965</v>
      </c>
      <c r="B106" t="s">
        <v>23</v>
      </c>
      <c r="C106">
        <v>2</v>
      </c>
      <c r="D106">
        <v>0</v>
      </c>
      <c r="E106">
        <v>230</v>
      </c>
      <c r="F106">
        <v>1.01</v>
      </c>
      <c r="G106">
        <v>-11.95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964</v>
      </c>
      <c r="S106" t="s">
        <v>22</v>
      </c>
      <c r="T106">
        <v>1</v>
      </c>
      <c r="U106">
        <v>1</v>
      </c>
      <c r="V106">
        <v>-243.53</v>
      </c>
      <c r="W106">
        <v>-96.51</v>
      </c>
      <c r="X106">
        <v>261.95</v>
      </c>
      <c r="Y106">
        <v>38.979999999999997</v>
      </c>
      <c r="Z106">
        <v>38.549999999999997</v>
      </c>
      <c r="AA106">
        <v>672</v>
      </c>
      <c r="AB106">
        <v>806</v>
      </c>
      <c r="AC106">
        <v>672</v>
      </c>
      <c r="AD106">
        <v>1.04</v>
      </c>
      <c r="AE106">
        <v>0</v>
      </c>
      <c r="AF106">
        <v>1</v>
      </c>
      <c r="AG106">
        <v>0.14000000000000001</v>
      </c>
      <c r="AH106">
        <v>8.7799999999999994</v>
      </c>
      <c r="AI106">
        <v>0</v>
      </c>
      <c r="AJ106">
        <v>0</v>
      </c>
      <c r="AK106" t="s">
        <v>74</v>
      </c>
      <c r="AL106" t="s">
        <v>74</v>
      </c>
      <c r="AM106" t="s">
        <v>74</v>
      </c>
    </row>
    <row r="107" spans="1:39" x14ac:dyDescent="0.25">
      <c r="A107">
        <v>965</v>
      </c>
      <c r="B107" t="s">
        <v>23</v>
      </c>
      <c r="C107">
        <v>2</v>
      </c>
      <c r="D107">
        <v>0</v>
      </c>
      <c r="E107">
        <v>230</v>
      </c>
      <c r="F107">
        <v>1.01</v>
      </c>
      <c r="G107">
        <v>-11.95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964</v>
      </c>
      <c r="S107" t="s">
        <v>22</v>
      </c>
      <c r="T107">
        <v>1</v>
      </c>
      <c r="U107">
        <v>2</v>
      </c>
      <c r="V107">
        <v>-239.15</v>
      </c>
      <c r="W107">
        <v>-94.86</v>
      </c>
      <c r="X107">
        <v>257.27999999999997</v>
      </c>
      <c r="Y107">
        <v>38.29</v>
      </c>
      <c r="Z107">
        <v>37.86</v>
      </c>
      <c r="AA107">
        <v>672</v>
      </c>
      <c r="AB107">
        <v>806</v>
      </c>
      <c r="AC107">
        <v>672</v>
      </c>
      <c r="AD107">
        <v>1.04</v>
      </c>
      <c r="AE107">
        <v>0</v>
      </c>
      <c r="AF107">
        <v>1</v>
      </c>
      <c r="AG107">
        <v>0.14000000000000001</v>
      </c>
      <c r="AH107">
        <v>8.6199999999999992</v>
      </c>
      <c r="AI107">
        <v>0</v>
      </c>
      <c r="AJ107">
        <v>0</v>
      </c>
      <c r="AK107" t="s">
        <v>74</v>
      </c>
      <c r="AL107" t="s">
        <v>74</v>
      </c>
      <c r="AM107" t="s">
        <v>74</v>
      </c>
    </row>
    <row r="108" spans="1:39" x14ac:dyDescent="0.25">
      <c r="A108">
        <v>965</v>
      </c>
      <c r="B108" t="s">
        <v>23</v>
      </c>
      <c r="C108">
        <v>2</v>
      </c>
      <c r="D108">
        <v>0</v>
      </c>
      <c r="E108">
        <v>230</v>
      </c>
      <c r="F108">
        <v>1.01</v>
      </c>
      <c r="G108">
        <v>-11.95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964</v>
      </c>
      <c r="S108" t="s">
        <v>22</v>
      </c>
      <c r="T108">
        <v>1</v>
      </c>
      <c r="U108">
        <v>3</v>
      </c>
      <c r="V108">
        <v>-239.15</v>
      </c>
      <c r="W108">
        <v>-94.86</v>
      </c>
      <c r="X108">
        <v>257.27999999999997</v>
      </c>
      <c r="Y108">
        <v>38.29</v>
      </c>
      <c r="Z108">
        <v>37.86</v>
      </c>
      <c r="AA108">
        <v>672</v>
      </c>
      <c r="AB108">
        <v>800</v>
      </c>
      <c r="AC108">
        <v>800</v>
      </c>
      <c r="AD108">
        <v>1.04</v>
      </c>
      <c r="AE108">
        <v>0</v>
      </c>
      <c r="AF108">
        <v>1</v>
      </c>
      <c r="AG108">
        <v>0.14000000000000001</v>
      </c>
      <c r="AH108">
        <v>8.6199999999999992</v>
      </c>
      <c r="AI108">
        <v>0</v>
      </c>
      <c r="AJ108">
        <v>0</v>
      </c>
      <c r="AK108" t="s">
        <v>74</v>
      </c>
      <c r="AL108" t="s">
        <v>74</v>
      </c>
      <c r="AM108" t="s">
        <v>74</v>
      </c>
    </row>
    <row r="109" spans="1:39" x14ac:dyDescent="0.25">
      <c r="A109">
        <v>965</v>
      </c>
      <c r="B109" t="s">
        <v>23</v>
      </c>
      <c r="C109">
        <v>2</v>
      </c>
      <c r="D109">
        <v>0</v>
      </c>
      <c r="E109">
        <v>230</v>
      </c>
      <c r="F109">
        <v>1.01</v>
      </c>
      <c r="G109">
        <v>-11.95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1057</v>
      </c>
      <c r="S109" t="s">
        <v>26</v>
      </c>
      <c r="T109">
        <v>2</v>
      </c>
      <c r="U109">
        <v>1</v>
      </c>
      <c r="V109">
        <v>-7.11</v>
      </c>
      <c r="W109">
        <v>-14.03</v>
      </c>
      <c r="X109">
        <v>15.73</v>
      </c>
      <c r="Y109">
        <v>6.78</v>
      </c>
      <c r="Z109">
        <v>6.7</v>
      </c>
      <c r="AA109">
        <v>232</v>
      </c>
      <c r="AB109">
        <v>232</v>
      </c>
      <c r="AC109">
        <v>232</v>
      </c>
      <c r="AD109">
        <v>0</v>
      </c>
      <c r="AE109">
        <v>0</v>
      </c>
      <c r="AF109">
        <v>2</v>
      </c>
      <c r="AG109">
        <v>0.03</v>
      </c>
      <c r="AH109">
        <v>-35.909999999999997</v>
      </c>
      <c r="AI109">
        <v>0</v>
      </c>
      <c r="AJ109">
        <v>0</v>
      </c>
      <c r="AK109" t="s">
        <v>74</v>
      </c>
      <c r="AL109" t="s">
        <v>74</v>
      </c>
      <c r="AM109" t="s">
        <v>74</v>
      </c>
    </row>
    <row r="110" spans="1:39" x14ac:dyDescent="0.25">
      <c r="A110">
        <v>1010</v>
      </c>
      <c r="B110" t="s">
        <v>17</v>
      </c>
      <c r="C110">
        <v>2</v>
      </c>
      <c r="D110">
        <v>1</v>
      </c>
      <c r="E110">
        <v>230</v>
      </c>
      <c r="F110">
        <v>1.02</v>
      </c>
      <c r="G110">
        <v>-9.1199999999999992</v>
      </c>
      <c r="H110">
        <v>316.16000000000003</v>
      </c>
      <c r="I110">
        <v>34.26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947</v>
      </c>
      <c r="S110" t="s">
        <v>15</v>
      </c>
      <c r="T110">
        <v>2</v>
      </c>
      <c r="U110">
        <v>1</v>
      </c>
      <c r="V110">
        <v>43.8</v>
      </c>
      <c r="W110">
        <v>-3.76</v>
      </c>
      <c r="X110">
        <v>43.96</v>
      </c>
      <c r="Y110">
        <v>18.16</v>
      </c>
      <c r="Z110">
        <v>17.809999999999999</v>
      </c>
      <c r="AA110">
        <v>242</v>
      </c>
      <c r="AB110">
        <v>242</v>
      </c>
      <c r="AC110">
        <v>242</v>
      </c>
      <c r="AD110">
        <v>0</v>
      </c>
      <c r="AE110">
        <v>0</v>
      </c>
      <c r="AF110">
        <v>2</v>
      </c>
      <c r="AG110">
        <v>0.44</v>
      </c>
      <c r="AH110">
        <v>-19.46</v>
      </c>
      <c r="AI110">
        <v>0</v>
      </c>
      <c r="AJ110">
        <v>0</v>
      </c>
      <c r="AK110" t="s">
        <v>74</v>
      </c>
      <c r="AL110" t="s">
        <v>74</v>
      </c>
      <c r="AM110" t="s">
        <v>74</v>
      </c>
    </row>
    <row r="111" spans="1:39" x14ac:dyDescent="0.25">
      <c r="A111">
        <v>1010</v>
      </c>
      <c r="B111" t="s">
        <v>17</v>
      </c>
      <c r="C111">
        <v>2</v>
      </c>
      <c r="D111">
        <v>1</v>
      </c>
      <c r="E111">
        <v>230</v>
      </c>
      <c r="F111">
        <v>1.02</v>
      </c>
      <c r="G111">
        <v>-9.1199999999999992</v>
      </c>
      <c r="H111">
        <v>316.16000000000003</v>
      </c>
      <c r="I111">
        <v>34.26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947</v>
      </c>
      <c r="S111" t="s">
        <v>15</v>
      </c>
      <c r="T111">
        <v>2</v>
      </c>
      <c r="U111">
        <v>2</v>
      </c>
      <c r="V111">
        <v>38.950000000000003</v>
      </c>
      <c r="W111">
        <v>-5.46</v>
      </c>
      <c r="X111">
        <v>39.33</v>
      </c>
      <c r="Y111">
        <v>16.25</v>
      </c>
      <c r="Z111">
        <v>15.93</v>
      </c>
      <c r="AA111">
        <v>242</v>
      </c>
      <c r="AB111">
        <v>242</v>
      </c>
      <c r="AC111">
        <v>242</v>
      </c>
      <c r="AD111">
        <v>0</v>
      </c>
      <c r="AE111">
        <v>0</v>
      </c>
      <c r="AF111">
        <v>2</v>
      </c>
      <c r="AG111">
        <v>0.38</v>
      </c>
      <c r="AH111">
        <v>-21.81</v>
      </c>
      <c r="AI111">
        <v>0</v>
      </c>
      <c r="AJ111">
        <v>0</v>
      </c>
      <c r="AK111" t="s">
        <v>74</v>
      </c>
      <c r="AL111" t="s">
        <v>74</v>
      </c>
      <c r="AM111" t="s">
        <v>74</v>
      </c>
    </row>
    <row r="112" spans="1:39" x14ac:dyDescent="0.25">
      <c r="A112">
        <v>1010</v>
      </c>
      <c r="B112" t="s">
        <v>17</v>
      </c>
      <c r="C112">
        <v>2</v>
      </c>
      <c r="D112">
        <v>1</v>
      </c>
      <c r="E112">
        <v>230</v>
      </c>
      <c r="F112">
        <v>1.02</v>
      </c>
      <c r="G112">
        <v>-9.1199999999999992</v>
      </c>
      <c r="H112">
        <v>316.16000000000003</v>
      </c>
      <c r="I112">
        <v>34.26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1057</v>
      </c>
      <c r="S112" t="s">
        <v>26</v>
      </c>
      <c r="T112">
        <v>2</v>
      </c>
      <c r="U112">
        <v>1</v>
      </c>
      <c r="V112">
        <v>73.72</v>
      </c>
      <c r="W112">
        <v>12.19</v>
      </c>
      <c r="X112">
        <v>74.72</v>
      </c>
      <c r="Y112">
        <v>30.88</v>
      </c>
      <c r="Z112">
        <v>30.27</v>
      </c>
      <c r="AA112">
        <v>242</v>
      </c>
      <c r="AB112">
        <v>242</v>
      </c>
      <c r="AC112">
        <v>242</v>
      </c>
      <c r="AD112">
        <v>0</v>
      </c>
      <c r="AE112">
        <v>0</v>
      </c>
      <c r="AF112">
        <v>2</v>
      </c>
      <c r="AG112">
        <v>0.52</v>
      </c>
      <c r="AH112">
        <v>-5.91</v>
      </c>
      <c r="AI112">
        <v>0</v>
      </c>
      <c r="AJ112">
        <v>0</v>
      </c>
      <c r="AK112" t="s">
        <v>74</v>
      </c>
      <c r="AL112" t="s">
        <v>74</v>
      </c>
      <c r="AM112" t="s">
        <v>74</v>
      </c>
    </row>
    <row r="113" spans="1:39" x14ac:dyDescent="0.25">
      <c r="A113">
        <v>1010</v>
      </c>
      <c r="B113" t="s">
        <v>17</v>
      </c>
      <c r="C113">
        <v>2</v>
      </c>
      <c r="D113">
        <v>1</v>
      </c>
      <c r="E113">
        <v>230</v>
      </c>
      <c r="F113">
        <v>1.02</v>
      </c>
      <c r="G113">
        <v>-9.1199999999999992</v>
      </c>
      <c r="H113">
        <v>316.16000000000003</v>
      </c>
      <c r="I113">
        <v>34.26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1057</v>
      </c>
      <c r="S113" t="s">
        <v>26</v>
      </c>
      <c r="T113">
        <v>2</v>
      </c>
      <c r="U113">
        <v>2</v>
      </c>
      <c r="V113">
        <v>76.98</v>
      </c>
      <c r="W113">
        <v>13.12</v>
      </c>
      <c r="X113">
        <v>78.09</v>
      </c>
      <c r="Y113">
        <v>32.270000000000003</v>
      </c>
      <c r="Z113">
        <v>31.64</v>
      </c>
      <c r="AA113">
        <v>242</v>
      </c>
      <c r="AB113">
        <v>242</v>
      </c>
      <c r="AC113">
        <v>242</v>
      </c>
      <c r="AD113">
        <v>0</v>
      </c>
      <c r="AE113">
        <v>0</v>
      </c>
      <c r="AF113">
        <v>2</v>
      </c>
      <c r="AG113">
        <v>0.54</v>
      </c>
      <c r="AH113">
        <v>-5.41</v>
      </c>
      <c r="AI113">
        <v>0</v>
      </c>
      <c r="AJ113">
        <v>0</v>
      </c>
      <c r="AK113" t="s">
        <v>74</v>
      </c>
      <c r="AL113" t="s">
        <v>74</v>
      </c>
      <c r="AM113" t="s">
        <v>74</v>
      </c>
    </row>
    <row r="114" spans="1:39" x14ac:dyDescent="0.25">
      <c r="A114">
        <v>1010</v>
      </c>
      <c r="B114" t="s">
        <v>17</v>
      </c>
      <c r="C114">
        <v>2</v>
      </c>
      <c r="D114">
        <v>1</v>
      </c>
      <c r="E114">
        <v>230</v>
      </c>
      <c r="F114">
        <v>1.02</v>
      </c>
      <c r="G114">
        <v>-9.1199999999999992</v>
      </c>
      <c r="H114">
        <v>316.16000000000003</v>
      </c>
      <c r="I114">
        <v>34.26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1057</v>
      </c>
      <c r="S114" t="s">
        <v>26</v>
      </c>
      <c r="T114">
        <v>2</v>
      </c>
      <c r="U114">
        <v>3</v>
      </c>
      <c r="V114">
        <v>82.71</v>
      </c>
      <c r="W114">
        <v>18.170000000000002</v>
      </c>
      <c r="X114">
        <v>84.69</v>
      </c>
      <c r="Y114">
        <v>28.23</v>
      </c>
      <c r="Z114">
        <v>27.68</v>
      </c>
      <c r="AA114">
        <v>300</v>
      </c>
      <c r="AB114">
        <v>300</v>
      </c>
      <c r="AC114">
        <v>300</v>
      </c>
      <c r="AD114">
        <v>0</v>
      </c>
      <c r="AE114">
        <v>0</v>
      </c>
      <c r="AF114">
        <v>2</v>
      </c>
      <c r="AG114">
        <v>0.45</v>
      </c>
      <c r="AH114">
        <v>-5.73</v>
      </c>
      <c r="AI114">
        <v>0</v>
      </c>
      <c r="AJ114">
        <v>0</v>
      </c>
      <c r="AK114" t="s">
        <v>74</v>
      </c>
      <c r="AL114" t="s">
        <v>74</v>
      </c>
      <c r="AM114" t="s">
        <v>74</v>
      </c>
    </row>
    <row r="115" spans="1:39" x14ac:dyDescent="0.25">
      <c r="A115">
        <v>1015</v>
      </c>
      <c r="B115" t="s">
        <v>18</v>
      </c>
      <c r="C115">
        <v>2</v>
      </c>
      <c r="D115">
        <v>0</v>
      </c>
      <c r="E115">
        <v>230</v>
      </c>
      <c r="F115">
        <v>0.99</v>
      </c>
      <c r="G115">
        <v>-14.97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939</v>
      </c>
      <c r="S115" t="s">
        <v>16</v>
      </c>
      <c r="T115">
        <v>2</v>
      </c>
      <c r="U115">
        <v>1</v>
      </c>
      <c r="V115">
        <v>-62.82</v>
      </c>
      <c r="W115">
        <v>-16.77</v>
      </c>
      <c r="X115">
        <v>65.02</v>
      </c>
      <c r="Y115">
        <v>26.87</v>
      </c>
      <c r="Z115">
        <v>27.2</v>
      </c>
      <c r="AA115">
        <v>242</v>
      </c>
      <c r="AB115">
        <v>305</v>
      </c>
      <c r="AC115">
        <v>305</v>
      </c>
      <c r="AD115">
        <v>0</v>
      </c>
      <c r="AE115">
        <v>0</v>
      </c>
      <c r="AF115">
        <v>2</v>
      </c>
      <c r="AG115">
        <v>0.53</v>
      </c>
      <c r="AH115">
        <v>-8.4700000000000006</v>
      </c>
      <c r="AI115">
        <v>0</v>
      </c>
      <c r="AJ115">
        <v>0</v>
      </c>
      <c r="AK115" t="s">
        <v>74</v>
      </c>
      <c r="AL115" t="s">
        <v>74</v>
      </c>
      <c r="AM115" t="s">
        <v>74</v>
      </c>
    </row>
    <row r="116" spans="1:39" x14ac:dyDescent="0.25">
      <c r="A116">
        <v>1015</v>
      </c>
      <c r="B116" t="s">
        <v>18</v>
      </c>
      <c r="C116">
        <v>2</v>
      </c>
      <c r="D116">
        <v>0</v>
      </c>
      <c r="E116">
        <v>230</v>
      </c>
      <c r="F116">
        <v>0.99</v>
      </c>
      <c r="G116">
        <v>-14.97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939</v>
      </c>
      <c r="S116" t="s">
        <v>16</v>
      </c>
      <c r="T116">
        <v>2</v>
      </c>
      <c r="U116">
        <v>2</v>
      </c>
      <c r="V116">
        <v>-58.13</v>
      </c>
      <c r="W116">
        <v>-16.46</v>
      </c>
      <c r="X116">
        <v>60.42</v>
      </c>
      <c r="Y116">
        <v>24.97</v>
      </c>
      <c r="Z116">
        <v>25.28</v>
      </c>
      <c r="AA116">
        <v>242</v>
      </c>
      <c r="AB116">
        <v>242</v>
      </c>
      <c r="AC116">
        <v>242</v>
      </c>
      <c r="AD116">
        <v>0</v>
      </c>
      <c r="AE116">
        <v>0</v>
      </c>
      <c r="AF116">
        <v>2</v>
      </c>
      <c r="AG116">
        <v>0.49</v>
      </c>
      <c r="AH116">
        <v>-9.8699999999999992</v>
      </c>
      <c r="AI116">
        <v>0</v>
      </c>
      <c r="AJ116">
        <v>0</v>
      </c>
      <c r="AK116" t="s">
        <v>74</v>
      </c>
      <c r="AL116" t="s">
        <v>74</v>
      </c>
      <c r="AM116" t="s">
        <v>74</v>
      </c>
    </row>
    <row r="117" spans="1:39" x14ac:dyDescent="0.25">
      <c r="A117">
        <v>1015</v>
      </c>
      <c r="B117" t="s">
        <v>18</v>
      </c>
      <c r="C117">
        <v>2</v>
      </c>
      <c r="D117">
        <v>0</v>
      </c>
      <c r="E117">
        <v>230</v>
      </c>
      <c r="F117">
        <v>0.99</v>
      </c>
      <c r="G117">
        <v>-14.97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960</v>
      </c>
      <c r="S117" t="s">
        <v>12</v>
      </c>
      <c r="T117">
        <v>2</v>
      </c>
      <c r="U117">
        <v>1</v>
      </c>
      <c r="V117">
        <v>-203.2</v>
      </c>
      <c r="W117">
        <v>34.9</v>
      </c>
      <c r="X117">
        <v>206.17</v>
      </c>
      <c r="Y117">
        <v>59.08</v>
      </c>
      <c r="Z117">
        <v>59.81</v>
      </c>
      <c r="AA117">
        <v>349</v>
      </c>
      <c r="AB117">
        <v>377</v>
      </c>
      <c r="AC117">
        <v>377</v>
      </c>
      <c r="AD117">
        <v>0</v>
      </c>
      <c r="AE117">
        <v>0</v>
      </c>
      <c r="AF117">
        <v>2</v>
      </c>
      <c r="AG117">
        <v>8.3699999999999992</v>
      </c>
      <c r="AH117">
        <v>26.5</v>
      </c>
      <c r="AI117">
        <v>0</v>
      </c>
      <c r="AJ117">
        <v>0</v>
      </c>
      <c r="AK117" t="s">
        <v>74</v>
      </c>
      <c r="AL117" t="s">
        <v>74</v>
      </c>
      <c r="AM117" t="s">
        <v>74</v>
      </c>
    </row>
    <row r="118" spans="1:39" x14ac:dyDescent="0.25">
      <c r="A118">
        <v>1015</v>
      </c>
      <c r="B118" t="s">
        <v>18</v>
      </c>
      <c r="C118">
        <v>2</v>
      </c>
      <c r="D118">
        <v>0</v>
      </c>
      <c r="E118">
        <v>230</v>
      </c>
      <c r="F118">
        <v>0.99</v>
      </c>
      <c r="G118">
        <v>-14.97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960</v>
      </c>
      <c r="S118" t="s">
        <v>12</v>
      </c>
      <c r="T118">
        <v>2</v>
      </c>
      <c r="U118">
        <v>2</v>
      </c>
      <c r="V118">
        <v>-203.2</v>
      </c>
      <c r="W118">
        <v>34.9</v>
      </c>
      <c r="X118">
        <v>206.17</v>
      </c>
      <c r="Y118">
        <v>59.08</v>
      </c>
      <c r="Z118">
        <v>59.81</v>
      </c>
      <c r="AA118">
        <v>349</v>
      </c>
      <c r="AB118">
        <v>377</v>
      </c>
      <c r="AC118">
        <v>377</v>
      </c>
      <c r="AD118">
        <v>0</v>
      </c>
      <c r="AE118">
        <v>0</v>
      </c>
      <c r="AF118">
        <v>2</v>
      </c>
      <c r="AG118">
        <v>8.3699999999999992</v>
      </c>
      <c r="AH118">
        <v>26.5</v>
      </c>
      <c r="AI118">
        <v>0</v>
      </c>
      <c r="AJ118">
        <v>0</v>
      </c>
      <c r="AK118" t="s">
        <v>74</v>
      </c>
      <c r="AL118" t="s">
        <v>74</v>
      </c>
      <c r="AM118" t="s">
        <v>74</v>
      </c>
    </row>
    <row r="119" spans="1:39" x14ac:dyDescent="0.25">
      <c r="A119">
        <v>1015</v>
      </c>
      <c r="B119" t="s">
        <v>18</v>
      </c>
      <c r="C119">
        <v>2</v>
      </c>
      <c r="D119">
        <v>0</v>
      </c>
      <c r="E119">
        <v>230</v>
      </c>
      <c r="F119">
        <v>0.99</v>
      </c>
      <c r="G119">
        <v>-14.97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960</v>
      </c>
      <c r="S119" t="s">
        <v>12</v>
      </c>
      <c r="T119">
        <v>2</v>
      </c>
      <c r="U119">
        <v>3</v>
      </c>
      <c r="V119">
        <v>-203.2</v>
      </c>
      <c r="W119">
        <v>34.9</v>
      </c>
      <c r="X119">
        <v>206.17</v>
      </c>
      <c r="Y119">
        <v>58.91</v>
      </c>
      <c r="Z119">
        <v>59.64</v>
      </c>
      <c r="AA119">
        <v>350</v>
      </c>
      <c r="AB119">
        <v>370</v>
      </c>
      <c r="AC119">
        <v>370</v>
      </c>
      <c r="AD119">
        <v>0</v>
      </c>
      <c r="AE119">
        <v>0</v>
      </c>
      <c r="AF119">
        <v>2</v>
      </c>
      <c r="AG119">
        <v>8.3699999999999992</v>
      </c>
      <c r="AH119">
        <v>26.5</v>
      </c>
      <c r="AI119">
        <v>0</v>
      </c>
      <c r="AJ119">
        <v>0</v>
      </c>
      <c r="AK119" t="s">
        <v>74</v>
      </c>
      <c r="AL119" t="s">
        <v>74</v>
      </c>
      <c r="AM119" t="s">
        <v>74</v>
      </c>
    </row>
    <row r="120" spans="1:39" x14ac:dyDescent="0.25">
      <c r="A120">
        <v>1041</v>
      </c>
      <c r="B120" t="s">
        <v>28</v>
      </c>
      <c r="C120">
        <v>2</v>
      </c>
      <c r="D120">
        <v>1</v>
      </c>
      <c r="E120">
        <v>230</v>
      </c>
      <c r="F120">
        <v>1</v>
      </c>
      <c r="G120">
        <v>-2.74</v>
      </c>
      <c r="H120">
        <v>103.04</v>
      </c>
      <c r="I120">
        <v>12.6</v>
      </c>
      <c r="J120">
        <v>0</v>
      </c>
      <c r="K120">
        <v>0</v>
      </c>
      <c r="L120">
        <v>191.07</v>
      </c>
      <c r="M120">
        <v>30.91</v>
      </c>
      <c r="N120">
        <v>0</v>
      </c>
      <c r="O120">
        <v>0</v>
      </c>
      <c r="P120">
        <v>0</v>
      </c>
      <c r="Q120">
        <v>0</v>
      </c>
      <c r="R120">
        <v>963</v>
      </c>
      <c r="S120" t="s">
        <v>24</v>
      </c>
      <c r="T120">
        <v>2</v>
      </c>
      <c r="U120">
        <v>1</v>
      </c>
      <c r="V120">
        <v>57.15</v>
      </c>
      <c r="W120">
        <v>-27.54</v>
      </c>
      <c r="X120">
        <v>63.44</v>
      </c>
      <c r="Y120">
        <v>39.65</v>
      </c>
      <c r="Z120">
        <v>39.65</v>
      </c>
      <c r="AA120">
        <v>160</v>
      </c>
      <c r="AB120">
        <v>227</v>
      </c>
      <c r="AC120">
        <v>227</v>
      </c>
      <c r="AD120">
        <v>0</v>
      </c>
      <c r="AE120">
        <v>0</v>
      </c>
      <c r="AF120">
        <v>2</v>
      </c>
      <c r="AG120">
        <v>1.46</v>
      </c>
      <c r="AH120">
        <v>-32.61</v>
      </c>
      <c r="AI120">
        <v>0</v>
      </c>
      <c r="AJ120">
        <v>0</v>
      </c>
      <c r="AK120" t="s">
        <v>74</v>
      </c>
      <c r="AL120" t="s">
        <v>74</v>
      </c>
      <c r="AM120" t="s">
        <v>74</v>
      </c>
    </row>
    <row r="121" spans="1:39" x14ac:dyDescent="0.25">
      <c r="A121">
        <v>1041</v>
      </c>
      <c r="B121" t="s">
        <v>28</v>
      </c>
      <c r="C121">
        <v>2</v>
      </c>
      <c r="D121">
        <v>1</v>
      </c>
      <c r="E121">
        <v>230</v>
      </c>
      <c r="F121">
        <v>1</v>
      </c>
      <c r="G121">
        <v>-2.74</v>
      </c>
      <c r="H121">
        <v>103.04</v>
      </c>
      <c r="I121">
        <v>12.6</v>
      </c>
      <c r="J121">
        <v>0</v>
      </c>
      <c r="K121">
        <v>0</v>
      </c>
      <c r="L121">
        <v>191.07</v>
      </c>
      <c r="M121">
        <v>30.91</v>
      </c>
      <c r="N121">
        <v>0</v>
      </c>
      <c r="O121">
        <v>0</v>
      </c>
      <c r="P121">
        <v>0</v>
      </c>
      <c r="Q121">
        <v>0</v>
      </c>
      <c r="R121">
        <v>963</v>
      </c>
      <c r="S121" t="s">
        <v>24</v>
      </c>
      <c r="T121">
        <v>2</v>
      </c>
      <c r="U121">
        <v>2</v>
      </c>
      <c r="V121">
        <v>57.15</v>
      </c>
      <c r="W121">
        <v>-27.54</v>
      </c>
      <c r="X121">
        <v>63.44</v>
      </c>
      <c r="Y121">
        <v>39.65</v>
      </c>
      <c r="Z121">
        <v>39.65</v>
      </c>
      <c r="AA121">
        <v>160</v>
      </c>
      <c r="AB121">
        <v>227</v>
      </c>
      <c r="AC121">
        <v>227</v>
      </c>
      <c r="AD121">
        <v>0</v>
      </c>
      <c r="AE121">
        <v>0</v>
      </c>
      <c r="AF121">
        <v>2</v>
      </c>
      <c r="AG121">
        <v>1.46</v>
      </c>
      <c r="AH121">
        <v>-32.61</v>
      </c>
      <c r="AI121">
        <v>0</v>
      </c>
      <c r="AJ121">
        <v>0</v>
      </c>
      <c r="AK121" t="s">
        <v>74</v>
      </c>
      <c r="AL121" t="s">
        <v>74</v>
      </c>
      <c r="AM121" t="s">
        <v>74</v>
      </c>
    </row>
    <row r="122" spans="1:39" x14ac:dyDescent="0.25">
      <c r="A122">
        <v>1041</v>
      </c>
      <c r="B122" t="s">
        <v>28</v>
      </c>
      <c r="C122">
        <v>2</v>
      </c>
      <c r="D122">
        <v>1</v>
      </c>
      <c r="E122">
        <v>230</v>
      </c>
      <c r="F122">
        <v>1</v>
      </c>
      <c r="G122">
        <v>-2.74</v>
      </c>
      <c r="H122">
        <v>103.04</v>
      </c>
      <c r="I122">
        <v>12.6</v>
      </c>
      <c r="J122">
        <v>0</v>
      </c>
      <c r="K122">
        <v>0</v>
      </c>
      <c r="L122">
        <v>191.07</v>
      </c>
      <c r="M122">
        <v>30.91</v>
      </c>
      <c r="N122">
        <v>0</v>
      </c>
      <c r="O122">
        <v>0</v>
      </c>
      <c r="P122">
        <v>0</v>
      </c>
      <c r="Q122">
        <v>0</v>
      </c>
      <c r="R122">
        <v>1069</v>
      </c>
      <c r="S122" t="s">
        <v>29</v>
      </c>
      <c r="T122">
        <v>2</v>
      </c>
      <c r="U122">
        <v>1</v>
      </c>
      <c r="V122">
        <v>-101.1</v>
      </c>
      <c r="W122">
        <v>18.37</v>
      </c>
      <c r="X122">
        <v>102.76</v>
      </c>
      <c r="Y122">
        <v>39.83</v>
      </c>
      <c r="Z122">
        <v>39.83</v>
      </c>
      <c r="AA122">
        <v>258</v>
      </c>
      <c r="AB122">
        <v>326</v>
      </c>
      <c r="AC122">
        <v>326</v>
      </c>
      <c r="AD122">
        <v>0</v>
      </c>
      <c r="AE122">
        <v>0</v>
      </c>
      <c r="AF122">
        <v>2</v>
      </c>
      <c r="AG122">
        <v>1.63</v>
      </c>
      <c r="AH122">
        <v>-4.95</v>
      </c>
      <c r="AI122">
        <v>0</v>
      </c>
      <c r="AJ122">
        <v>0</v>
      </c>
      <c r="AK122" t="s">
        <v>74</v>
      </c>
      <c r="AL122" t="s">
        <v>74</v>
      </c>
      <c r="AM122" t="s">
        <v>74</v>
      </c>
    </row>
    <row r="123" spans="1:39" x14ac:dyDescent="0.25">
      <c r="A123">
        <v>1041</v>
      </c>
      <c r="B123" t="s">
        <v>28</v>
      </c>
      <c r="C123">
        <v>2</v>
      </c>
      <c r="D123">
        <v>1</v>
      </c>
      <c r="E123">
        <v>230</v>
      </c>
      <c r="F123">
        <v>1</v>
      </c>
      <c r="G123">
        <v>-2.74</v>
      </c>
      <c r="H123">
        <v>103.04</v>
      </c>
      <c r="I123">
        <v>12.6</v>
      </c>
      <c r="J123">
        <v>0</v>
      </c>
      <c r="K123">
        <v>0</v>
      </c>
      <c r="L123">
        <v>191.07</v>
      </c>
      <c r="M123">
        <v>30.91</v>
      </c>
      <c r="N123">
        <v>0</v>
      </c>
      <c r="O123">
        <v>0</v>
      </c>
      <c r="P123">
        <v>0</v>
      </c>
      <c r="Q123">
        <v>0</v>
      </c>
      <c r="R123">
        <v>1069</v>
      </c>
      <c r="S123" t="s">
        <v>29</v>
      </c>
      <c r="T123">
        <v>2</v>
      </c>
      <c r="U123">
        <v>2</v>
      </c>
      <c r="V123">
        <v>-101.23</v>
      </c>
      <c r="W123">
        <v>18.41</v>
      </c>
      <c r="X123">
        <v>102.89</v>
      </c>
      <c r="Y123">
        <v>39.880000000000003</v>
      </c>
      <c r="Z123">
        <v>39.880000000000003</v>
      </c>
      <c r="AA123">
        <v>258</v>
      </c>
      <c r="AB123">
        <v>326</v>
      </c>
      <c r="AC123">
        <v>326</v>
      </c>
      <c r="AD123">
        <v>0</v>
      </c>
      <c r="AE123">
        <v>0</v>
      </c>
      <c r="AF123">
        <v>2</v>
      </c>
      <c r="AG123">
        <v>1.63</v>
      </c>
      <c r="AH123">
        <v>-4.93</v>
      </c>
      <c r="AI123">
        <v>0</v>
      </c>
      <c r="AJ123">
        <v>0</v>
      </c>
      <c r="AK123" t="s">
        <v>74</v>
      </c>
      <c r="AL123" t="s">
        <v>74</v>
      </c>
      <c r="AM123" t="s">
        <v>74</v>
      </c>
    </row>
    <row r="124" spans="1:39" x14ac:dyDescent="0.25">
      <c r="A124">
        <v>1047</v>
      </c>
      <c r="B124" t="s">
        <v>14</v>
      </c>
      <c r="C124">
        <v>2</v>
      </c>
      <c r="D124">
        <v>1</v>
      </c>
      <c r="E124">
        <v>230</v>
      </c>
      <c r="F124">
        <v>1.02</v>
      </c>
      <c r="G124">
        <v>16.010000000000002</v>
      </c>
      <c r="H124">
        <v>494.08</v>
      </c>
      <c r="I124">
        <v>14.46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839</v>
      </c>
      <c r="S124" t="s">
        <v>20</v>
      </c>
      <c r="T124">
        <v>2</v>
      </c>
      <c r="U124">
        <v>1</v>
      </c>
      <c r="V124">
        <v>-53.98</v>
      </c>
      <c r="W124">
        <v>31</v>
      </c>
      <c r="X124">
        <v>62.24</v>
      </c>
      <c r="Y124">
        <v>19.27</v>
      </c>
      <c r="Z124">
        <v>18.89</v>
      </c>
      <c r="AA124">
        <v>323</v>
      </c>
      <c r="AB124">
        <v>378</v>
      </c>
      <c r="AC124">
        <v>378</v>
      </c>
      <c r="AD124">
        <v>0</v>
      </c>
      <c r="AE124">
        <v>0</v>
      </c>
      <c r="AF124">
        <v>2</v>
      </c>
      <c r="AG124">
        <v>0.51</v>
      </c>
      <c r="AH124">
        <v>-10.84</v>
      </c>
      <c r="AI124">
        <v>0</v>
      </c>
      <c r="AJ124">
        <v>0</v>
      </c>
      <c r="AK124" t="s">
        <v>74</v>
      </c>
      <c r="AL124" t="s">
        <v>74</v>
      </c>
      <c r="AM124" t="s">
        <v>74</v>
      </c>
    </row>
    <row r="125" spans="1:39" x14ac:dyDescent="0.25">
      <c r="A125">
        <v>1047</v>
      </c>
      <c r="B125" t="s">
        <v>14</v>
      </c>
      <c r="C125">
        <v>2</v>
      </c>
      <c r="D125">
        <v>1</v>
      </c>
      <c r="E125">
        <v>230</v>
      </c>
      <c r="F125">
        <v>1.02</v>
      </c>
      <c r="G125">
        <v>16.010000000000002</v>
      </c>
      <c r="H125">
        <v>494.08</v>
      </c>
      <c r="I125">
        <v>14.46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839</v>
      </c>
      <c r="S125" t="s">
        <v>20</v>
      </c>
      <c r="T125">
        <v>2</v>
      </c>
      <c r="U125">
        <v>2</v>
      </c>
      <c r="V125">
        <v>-59.89</v>
      </c>
      <c r="W125">
        <v>36.020000000000003</v>
      </c>
      <c r="X125">
        <v>69.89</v>
      </c>
      <c r="Y125">
        <v>21.64</v>
      </c>
      <c r="Z125">
        <v>21.21</v>
      </c>
      <c r="AA125">
        <v>323</v>
      </c>
      <c r="AB125">
        <v>378</v>
      </c>
      <c r="AC125">
        <v>378</v>
      </c>
      <c r="AD125">
        <v>0</v>
      </c>
      <c r="AE125">
        <v>0</v>
      </c>
      <c r="AF125">
        <v>2</v>
      </c>
      <c r="AG125">
        <v>0.57999999999999996</v>
      </c>
      <c r="AH125">
        <v>-9.15</v>
      </c>
      <c r="AI125">
        <v>0</v>
      </c>
      <c r="AJ125">
        <v>0</v>
      </c>
      <c r="AK125" t="s">
        <v>74</v>
      </c>
      <c r="AL125" t="s">
        <v>74</v>
      </c>
      <c r="AM125" t="s">
        <v>74</v>
      </c>
    </row>
    <row r="126" spans="1:39" x14ac:dyDescent="0.25">
      <c r="A126">
        <v>1047</v>
      </c>
      <c r="B126" t="s">
        <v>14</v>
      </c>
      <c r="C126">
        <v>2</v>
      </c>
      <c r="D126">
        <v>1</v>
      </c>
      <c r="E126">
        <v>230</v>
      </c>
      <c r="F126">
        <v>1.02</v>
      </c>
      <c r="G126">
        <v>16.010000000000002</v>
      </c>
      <c r="H126">
        <v>494.08</v>
      </c>
      <c r="I126">
        <v>14.46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934</v>
      </c>
      <c r="S126" t="s">
        <v>11</v>
      </c>
      <c r="T126">
        <v>2</v>
      </c>
      <c r="U126">
        <v>1</v>
      </c>
      <c r="V126">
        <v>93.88</v>
      </c>
      <c r="W126">
        <v>-16.14</v>
      </c>
      <c r="X126">
        <v>95.26</v>
      </c>
      <c r="Y126">
        <v>36.92</v>
      </c>
      <c r="Z126">
        <v>36.200000000000003</v>
      </c>
      <c r="AA126">
        <v>258</v>
      </c>
      <c r="AB126">
        <v>318</v>
      </c>
      <c r="AC126">
        <v>318</v>
      </c>
      <c r="AD126">
        <v>0</v>
      </c>
      <c r="AE126">
        <v>0</v>
      </c>
      <c r="AF126">
        <v>2</v>
      </c>
      <c r="AG126">
        <v>2.58</v>
      </c>
      <c r="AH126">
        <v>-14.79</v>
      </c>
      <c r="AI126">
        <v>0</v>
      </c>
      <c r="AJ126">
        <v>0</v>
      </c>
      <c r="AK126" t="s">
        <v>74</v>
      </c>
      <c r="AL126" t="s">
        <v>74</v>
      </c>
      <c r="AM126" t="s">
        <v>74</v>
      </c>
    </row>
    <row r="127" spans="1:39" x14ac:dyDescent="0.25">
      <c r="A127">
        <v>1047</v>
      </c>
      <c r="B127" t="s">
        <v>14</v>
      </c>
      <c r="C127">
        <v>2</v>
      </c>
      <c r="D127">
        <v>1</v>
      </c>
      <c r="E127">
        <v>230</v>
      </c>
      <c r="F127">
        <v>1.02</v>
      </c>
      <c r="G127">
        <v>16.010000000000002</v>
      </c>
      <c r="H127">
        <v>494.08</v>
      </c>
      <c r="I127">
        <v>14.46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934</v>
      </c>
      <c r="S127" t="s">
        <v>11</v>
      </c>
      <c r="T127">
        <v>2</v>
      </c>
      <c r="U127">
        <v>2</v>
      </c>
      <c r="V127">
        <v>91.83</v>
      </c>
      <c r="W127">
        <v>-15.66</v>
      </c>
      <c r="X127">
        <v>93.16</v>
      </c>
      <c r="Y127">
        <v>36.11</v>
      </c>
      <c r="Z127">
        <v>35.4</v>
      </c>
      <c r="AA127">
        <v>258</v>
      </c>
      <c r="AB127">
        <v>318</v>
      </c>
      <c r="AC127">
        <v>318</v>
      </c>
      <c r="AD127">
        <v>0</v>
      </c>
      <c r="AE127">
        <v>0</v>
      </c>
      <c r="AF127">
        <v>2</v>
      </c>
      <c r="AG127">
        <v>2.4700000000000002</v>
      </c>
      <c r="AH127">
        <v>-15.03</v>
      </c>
      <c r="AI127">
        <v>0</v>
      </c>
      <c r="AJ127">
        <v>0</v>
      </c>
      <c r="AK127" t="s">
        <v>74</v>
      </c>
      <c r="AL127" t="s">
        <v>74</v>
      </c>
      <c r="AM127" t="s">
        <v>74</v>
      </c>
    </row>
    <row r="128" spans="1:39" x14ac:dyDescent="0.25">
      <c r="A128">
        <v>1047</v>
      </c>
      <c r="B128" t="s">
        <v>14</v>
      </c>
      <c r="C128">
        <v>2</v>
      </c>
      <c r="D128">
        <v>1</v>
      </c>
      <c r="E128">
        <v>230</v>
      </c>
      <c r="F128">
        <v>1.02</v>
      </c>
      <c r="G128">
        <v>16.010000000000002</v>
      </c>
      <c r="H128">
        <v>494.08</v>
      </c>
      <c r="I128">
        <v>14.46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1069</v>
      </c>
      <c r="S128" t="s">
        <v>29</v>
      </c>
      <c r="T128">
        <v>2</v>
      </c>
      <c r="U128">
        <v>1</v>
      </c>
      <c r="V128">
        <v>155.87</v>
      </c>
      <c r="W128">
        <v>-11.89</v>
      </c>
      <c r="X128">
        <v>156.33000000000001</v>
      </c>
      <c r="Y128">
        <v>37.49</v>
      </c>
      <c r="Z128">
        <v>36.75</v>
      </c>
      <c r="AA128">
        <v>417</v>
      </c>
      <c r="AB128">
        <v>450</v>
      </c>
      <c r="AC128">
        <v>450</v>
      </c>
      <c r="AD128">
        <v>0</v>
      </c>
      <c r="AE128">
        <v>0</v>
      </c>
      <c r="AF128">
        <v>2</v>
      </c>
      <c r="AG128">
        <v>7.18</v>
      </c>
      <c r="AH128">
        <v>9.1999999999999993</v>
      </c>
      <c r="AI128">
        <v>0</v>
      </c>
      <c r="AJ128">
        <v>0</v>
      </c>
      <c r="AK128" t="s">
        <v>74</v>
      </c>
      <c r="AL128" t="s">
        <v>74</v>
      </c>
      <c r="AM128" t="s">
        <v>74</v>
      </c>
    </row>
    <row r="129" spans="1:39" x14ac:dyDescent="0.25">
      <c r="A129">
        <v>1047</v>
      </c>
      <c r="B129" t="s">
        <v>14</v>
      </c>
      <c r="C129">
        <v>2</v>
      </c>
      <c r="D129">
        <v>1</v>
      </c>
      <c r="E129">
        <v>230</v>
      </c>
      <c r="F129">
        <v>1.02</v>
      </c>
      <c r="G129">
        <v>16.010000000000002</v>
      </c>
      <c r="H129">
        <v>494.08</v>
      </c>
      <c r="I129">
        <v>14.46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1069</v>
      </c>
      <c r="S129" t="s">
        <v>29</v>
      </c>
      <c r="T129">
        <v>2</v>
      </c>
      <c r="U129">
        <v>2</v>
      </c>
      <c r="V129">
        <v>153.97999999999999</v>
      </c>
      <c r="W129">
        <v>-12.61</v>
      </c>
      <c r="X129">
        <v>154.49</v>
      </c>
      <c r="Y129">
        <v>37.049999999999997</v>
      </c>
      <c r="Z129">
        <v>36.32</v>
      </c>
      <c r="AA129">
        <v>417</v>
      </c>
      <c r="AB129">
        <v>417</v>
      </c>
      <c r="AC129">
        <v>417</v>
      </c>
      <c r="AD129">
        <v>0</v>
      </c>
      <c r="AE129">
        <v>0</v>
      </c>
      <c r="AF129">
        <v>2</v>
      </c>
      <c r="AG129">
        <v>7.15</v>
      </c>
      <c r="AH129">
        <v>7.88</v>
      </c>
      <c r="AI129">
        <v>0</v>
      </c>
      <c r="AJ129">
        <v>0</v>
      </c>
      <c r="AK129" t="s">
        <v>74</v>
      </c>
      <c r="AL129" t="s">
        <v>74</v>
      </c>
      <c r="AM129" t="s">
        <v>74</v>
      </c>
    </row>
    <row r="130" spans="1:39" x14ac:dyDescent="0.25">
      <c r="A130">
        <v>1057</v>
      </c>
      <c r="B130" t="s">
        <v>26</v>
      </c>
      <c r="C130">
        <v>2</v>
      </c>
      <c r="D130">
        <v>0</v>
      </c>
      <c r="E130">
        <v>230</v>
      </c>
      <c r="F130">
        <v>1.01</v>
      </c>
      <c r="G130">
        <v>-11.03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965</v>
      </c>
      <c r="S130" t="s">
        <v>23</v>
      </c>
      <c r="T130">
        <v>2</v>
      </c>
      <c r="U130">
        <v>1</v>
      </c>
      <c r="V130">
        <v>7.14</v>
      </c>
      <c r="W130">
        <v>-21.88</v>
      </c>
      <c r="X130">
        <v>23.01</v>
      </c>
      <c r="Y130">
        <v>9.92</v>
      </c>
      <c r="Z130">
        <v>9.86</v>
      </c>
      <c r="AA130">
        <v>232</v>
      </c>
      <c r="AB130">
        <v>232</v>
      </c>
      <c r="AC130">
        <v>232</v>
      </c>
      <c r="AD130">
        <v>0</v>
      </c>
      <c r="AE130">
        <v>0</v>
      </c>
      <c r="AF130">
        <v>2</v>
      </c>
      <c r="AG130">
        <v>0.03</v>
      </c>
      <c r="AH130">
        <v>-35.909999999999997</v>
      </c>
      <c r="AI130">
        <v>0</v>
      </c>
      <c r="AJ130">
        <v>0</v>
      </c>
      <c r="AK130" t="s">
        <v>74</v>
      </c>
      <c r="AL130" t="s">
        <v>74</v>
      </c>
      <c r="AM130" t="s">
        <v>74</v>
      </c>
    </row>
    <row r="131" spans="1:39" x14ac:dyDescent="0.25">
      <c r="A131">
        <v>1057</v>
      </c>
      <c r="B131" t="s">
        <v>26</v>
      </c>
      <c r="C131">
        <v>2</v>
      </c>
      <c r="D131">
        <v>0</v>
      </c>
      <c r="E131">
        <v>230</v>
      </c>
      <c r="F131">
        <v>1.01</v>
      </c>
      <c r="G131">
        <v>-11.03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1010</v>
      </c>
      <c r="S131" t="s">
        <v>17</v>
      </c>
      <c r="T131">
        <v>2</v>
      </c>
      <c r="U131">
        <v>1</v>
      </c>
      <c r="V131">
        <v>-73.209999999999994</v>
      </c>
      <c r="W131">
        <v>-18.100000000000001</v>
      </c>
      <c r="X131">
        <v>75.41</v>
      </c>
      <c r="Y131">
        <v>31.16</v>
      </c>
      <c r="Z131">
        <v>30.98</v>
      </c>
      <c r="AA131">
        <v>242</v>
      </c>
      <c r="AB131">
        <v>242</v>
      </c>
      <c r="AC131">
        <v>242</v>
      </c>
      <c r="AD131">
        <v>0</v>
      </c>
      <c r="AE131">
        <v>0</v>
      </c>
      <c r="AF131">
        <v>2</v>
      </c>
      <c r="AG131">
        <v>0.52</v>
      </c>
      <c r="AH131">
        <v>-5.91</v>
      </c>
      <c r="AI131">
        <v>0</v>
      </c>
      <c r="AJ131">
        <v>0</v>
      </c>
      <c r="AK131" t="s">
        <v>74</v>
      </c>
      <c r="AL131" t="s">
        <v>74</v>
      </c>
      <c r="AM131" t="s">
        <v>74</v>
      </c>
    </row>
    <row r="132" spans="1:39" x14ac:dyDescent="0.25">
      <c r="A132">
        <v>1057</v>
      </c>
      <c r="B132" t="s">
        <v>26</v>
      </c>
      <c r="C132">
        <v>2</v>
      </c>
      <c r="D132">
        <v>0</v>
      </c>
      <c r="E132">
        <v>230</v>
      </c>
      <c r="F132">
        <v>1.01</v>
      </c>
      <c r="G132">
        <v>-11.03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1010</v>
      </c>
      <c r="S132" t="s">
        <v>17</v>
      </c>
      <c r="T132">
        <v>2</v>
      </c>
      <c r="U132">
        <v>2</v>
      </c>
      <c r="V132">
        <v>-76.44</v>
      </c>
      <c r="W132">
        <v>-18.53</v>
      </c>
      <c r="X132">
        <v>78.66</v>
      </c>
      <c r="Y132">
        <v>32.5</v>
      </c>
      <c r="Z132">
        <v>32.31</v>
      </c>
      <c r="AA132">
        <v>242</v>
      </c>
      <c r="AB132">
        <v>242</v>
      </c>
      <c r="AC132">
        <v>242</v>
      </c>
      <c r="AD132">
        <v>0</v>
      </c>
      <c r="AE132">
        <v>0</v>
      </c>
      <c r="AF132">
        <v>2</v>
      </c>
      <c r="AG132">
        <v>0.54</v>
      </c>
      <c r="AH132">
        <v>-5.41</v>
      </c>
      <c r="AI132">
        <v>0</v>
      </c>
      <c r="AJ132">
        <v>0</v>
      </c>
      <c r="AK132" t="s">
        <v>74</v>
      </c>
      <c r="AL132" t="s">
        <v>74</v>
      </c>
      <c r="AM132" t="s">
        <v>74</v>
      </c>
    </row>
    <row r="133" spans="1:39" x14ac:dyDescent="0.25">
      <c r="A133">
        <v>1057</v>
      </c>
      <c r="B133" t="s">
        <v>26</v>
      </c>
      <c r="C133">
        <v>2</v>
      </c>
      <c r="D133">
        <v>0</v>
      </c>
      <c r="E133">
        <v>230</v>
      </c>
      <c r="F133">
        <v>1.01</v>
      </c>
      <c r="G133">
        <v>-11.03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1010</v>
      </c>
      <c r="S133" t="s">
        <v>17</v>
      </c>
      <c r="T133">
        <v>2</v>
      </c>
      <c r="U133">
        <v>3</v>
      </c>
      <c r="V133">
        <v>-82.27</v>
      </c>
      <c r="W133">
        <v>-23.9</v>
      </c>
      <c r="X133">
        <v>85.67</v>
      </c>
      <c r="Y133">
        <v>28.56</v>
      </c>
      <c r="Z133">
        <v>28.39</v>
      </c>
      <c r="AA133">
        <v>300</v>
      </c>
      <c r="AB133">
        <v>300</v>
      </c>
      <c r="AC133">
        <v>300</v>
      </c>
      <c r="AD133">
        <v>0</v>
      </c>
      <c r="AE133">
        <v>0</v>
      </c>
      <c r="AF133">
        <v>2</v>
      </c>
      <c r="AG133">
        <v>0.45</v>
      </c>
      <c r="AH133">
        <v>-5.73</v>
      </c>
      <c r="AI133">
        <v>0</v>
      </c>
      <c r="AJ133">
        <v>0</v>
      </c>
      <c r="AK133" t="s">
        <v>74</v>
      </c>
      <c r="AL133" t="s">
        <v>74</v>
      </c>
      <c r="AM133" t="s">
        <v>74</v>
      </c>
    </row>
    <row r="134" spans="1:39" x14ac:dyDescent="0.25">
      <c r="A134">
        <v>1069</v>
      </c>
      <c r="B134" t="s">
        <v>29</v>
      </c>
      <c r="C134">
        <v>2</v>
      </c>
      <c r="D134">
        <v>0</v>
      </c>
      <c r="E134">
        <v>230</v>
      </c>
      <c r="F134">
        <v>1</v>
      </c>
      <c r="G134">
        <v>1.99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1041</v>
      </c>
      <c r="S134" t="s">
        <v>28</v>
      </c>
      <c r="T134">
        <v>2</v>
      </c>
      <c r="U134">
        <v>1</v>
      </c>
      <c r="V134">
        <v>102.73</v>
      </c>
      <c r="W134">
        <v>-23.32</v>
      </c>
      <c r="X134">
        <v>105.35</v>
      </c>
      <c r="Y134">
        <v>40.83</v>
      </c>
      <c r="Z134">
        <v>40.869999999999997</v>
      </c>
      <c r="AA134">
        <v>258</v>
      </c>
      <c r="AB134">
        <v>326</v>
      </c>
      <c r="AC134">
        <v>326</v>
      </c>
      <c r="AD134">
        <v>0</v>
      </c>
      <c r="AE134">
        <v>0</v>
      </c>
      <c r="AF134">
        <v>2</v>
      </c>
      <c r="AG134">
        <v>1.63</v>
      </c>
      <c r="AH134">
        <v>-4.95</v>
      </c>
      <c r="AI134">
        <v>0</v>
      </c>
      <c r="AJ134">
        <v>0</v>
      </c>
      <c r="AK134" t="s">
        <v>74</v>
      </c>
      <c r="AL134" t="s">
        <v>74</v>
      </c>
      <c r="AM134" t="s">
        <v>74</v>
      </c>
    </row>
    <row r="135" spans="1:39" x14ac:dyDescent="0.25">
      <c r="A135">
        <v>1069</v>
      </c>
      <c r="B135" t="s">
        <v>29</v>
      </c>
      <c r="C135">
        <v>2</v>
      </c>
      <c r="D135">
        <v>0</v>
      </c>
      <c r="E135">
        <v>230</v>
      </c>
      <c r="F135">
        <v>1</v>
      </c>
      <c r="G135">
        <v>1.99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1041</v>
      </c>
      <c r="S135" t="s">
        <v>28</v>
      </c>
      <c r="T135">
        <v>2</v>
      </c>
      <c r="U135">
        <v>2</v>
      </c>
      <c r="V135">
        <v>102.87</v>
      </c>
      <c r="W135">
        <v>-23.34</v>
      </c>
      <c r="X135">
        <v>105.48</v>
      </c>
      <c r="Y135">
        <v>40.880000000000003</v>
      </c>
      <c r="Z135">
        <v>40.92</v>
      </c>
      <c r="AA135">
        <v>258</v>
      </c>
      <c r="AB135">
        <v>326</v>
      </c>
      <c r="AC135">
        <v>326</v>
      </c>
      <c r="AD135">
        <v>0</v>
      </c>
      <c r="AE135">
        <v>0</v>
      </c>
      <c r="AF135">
        <v>2</v>
      </c>
      <c r="AG135">
        <v>1.63</v>
      </c>
      <c r="AH135">
        <v>-4.93</v>
      </c>
      <c r="AI135">
        <v>0</v>
      </c>
      <c r="AJ135">
        <v>0</v>
      </c>
      <c r="AK135" t="s">
        <v>74</v>
      </c>
      <c r="AL135" t="s">
        <v>74</v>
      </c>
      <c r="AM135" t="s">
        <v>74</v>
      </c>
    </row>
    <row r="136" spans="1:39" x14ac:dyDescent="0.25">
      <c r="A136">
        <v>1069</v>
      </c>
      <c r="B136" t="s">
        <v>29</v>
      </c>
      <c r="C136">
        <v>2</v>
      </c>
      <c r="D136">
        <v>0</v>
      </c>
      <c r="E136">
        <v>230</v>
      </c>
      <c r="F136">
        <v>1</v>
      </c>
      <c r="G136">
        <v>1.99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1047</v>
      </c>
      <c r="S136" t="s">
        <v>14</v>
      </c>
      <c r="T136">
        <v>2</v>
      </c>
      <c r="U136">
        <v>1</v>
      </c>
      <c r="V136">
        <v>-148.69</v>
      </c>
      <c r="W136">
        <v>21.09</v>
      </c>
      <c r="X136">
        <v>150.18</v>
      </c>
      <c r="Y136">
        <v>36.01</v>
      </c>
      <c r="Z136">
        <v>36.049999999999997</v>
      </c>
      <c r="AA136">
        <v>417</v>
      </c>
      <c r="AB136">
        <v>450</v>
      </c>
      <c r="AC136">
        <v>450</v>
      </c>
      <c r="AD136">
        <v>0</v>
      </c>
      <c r="AE136">
        <v>0</v>
      </c>
      <c r="AF136">
        <v>2</v>
      </c>
      <c r="AG136">
        <v>7.18</v>
      </c>
      <c r="AH136">
        <v>9.1999999999999993</v>
      </c>
      <c r="AI136">
        <v>0</v>
      </c>
      <c r="AJ136">
        <v>0</v>
      </c>
      <c r="AK136" t="s">
        <v>74</v>
      </c>
      <c r="AL136" t="s">
        <v>74</v>
      </c>
      <c r="AM136" t="s">
        <v>74</v>
      </c>
    </row>
    <row r="137" spans="1:39" x14ac:dyDescent="0.25">
      <c r="A137">
        <v>1069</v>
      </c>
      <c r="B137" t="s">
        <v>29</v>
      </c>
      <c r="C137">
        <v>2</v>
      </c>
      <c r="D137">
        <v>0</v>
      </c>
      <c r="E137">
        <v>230</v>
      </c>
      <c r="F137">
        <v>1</v>
      </c>
      <c r="G137">
        <v>1.99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1047</v>
      </c>
      <c r="S137" t="s">
        <v>14</v>
      </c>
      <c r="T137">
        <v>2</v>
      </c>
      <c r="U137">
        <v>2</v>
      </c>
      <c r="V137">
        <v>-146.82</v>
      </c>
      <c r="W137">
        <v>20.5</v>
      </c>
      <c r="X137">
        <v>148.24</v>
      </c>
      <c r="Y137">
        <v>35.549999999999997</v>
      </c>
      <c r="Z137">
        <v>35.58</v>
      </c>
      <c r="AA137">
        <v>417</v>
      </c>
      <c r="AB137">
        <v>417</v>
      </c>
      <c r="AC137">
        <v>417</v>
      </c>
      <c r="AD137">
        <v>0</v>
      </c>
      <c r="AE137">
        <v>0</v>
      </c>
      <c r="AF137">
        <v>2</v>
      </c>
      <c r="AG137">
        <v>7.15</v>
      </c>
      <c r="AH137">
        <v>7.88</v>
      </c>
      <c r="AI137">
        <v>0</v>
      </c>
      <c r="AJ137">
        <v>0</v>
      </c>
      <c r="AK137" t="s">
        <v>74</v>
      </c>
      <c r="AL137" t="s">
        <v>74</v>
      </c>
      <c r="AM137" t="s">
        <v>74</v>
      </c>
    </row>
    <row r="138" spans="1:39" x14ac:dyDescent="0.25">
      <c r="A138">
        <v>1210</v>
      </c>
      <c r="B138" t="s">
        <v>75</v>
      </c>
      <c r="C138">
        <v>2</v>
      </c>
      <c r="D138">
        <v>0</v>
      </c>
      <c r="E138">
        <v>230</v>
      </c>
      <c r="F138">
        <v>1</v>
      </c>
      <c r="G138">
        <v>-16.47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976</v>
      </c>
      <c r="S138" t="s">
        <v>25</v>
      </c>
      <c r="T138">
        <v>1</v>
      </c>
      <c r="U138">
        <v>1</v>
      </c>
      <c r="V138">
        <v>-368.2</v>
      </c>
      <c r="W138">
        <v>63.9</v>
      </c>
      <c r="X138">
        <v>373.7</v>
      </c>
      <c r="Y138">
        <v>55.61</v>
      </c>
      <c r="Z138">
        <v>55.61</v>
      </c>
      <c r="AA138">
        <v>672</v>
      </c>
      <c r="AB138">
        <v>806</v>
      </c>
      <c r="AC138">
        <v>672</v>
      </c>
      <c r="AD138">
        <v>1.02</v>
      </c>
      <c r="AE138">
        <v>0</v>
      </c>
      <c r="AF138">
        <v>1</v>
      </c>
      <c r="AG138">
        <v>0.52</v>
      </c>
      <c r="AH138">
        <v>17.53</v>
      </c>
      <c r="AI138">
        <v>0</v>
      </c>
      <c r="AJ138">
        <v>0</v>
      </c>
      <c r="AK138" t="s">
        <v>74</v>
      </c>
      <c r="AL138" t="s">
        <v>74</v>
      </c>
      <c r="AM138" t="s">
        <v>74</v>
      </c>
    </row>
    <row r="139" spans="1:39" x14ac:dyDescent="0.25">
      <c r="A139">
        <v>1210</v>
      </c>
      <c r="B139" t="s">
        <v>75</v>
      </c>
      <c r="C139">
        <v>2</v>
      </c>
      <c r="D139">
        <v>0</v>
      </c>
      <c r="E139">
        <v>230</v>
      </c>
      <c r="F139">
        <v>1</v>
      </c>
      <c r="G139">
        <v>-16.47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976</v>
      </c>
      <c r="S139" t="s">
        <v>25</v>
      </c>
      <c r="T139">
        <v>1</v>
      </c>
      <c r="U139">
        <v>2</v>
      </c>
      <c r="V139">
        <v>-393.38</v>
      </c>
      <c r="W139">
        <v>70.16</v>
      </c>
      <c r="X139">
        <v>399.59</v>
      </c>
      <c r="Y139">
        <v>59.46</v>
      </c>
      <c r="Z139">
        <v>59.46</v>
      </c>
      <c r="AA139">
        <v>672</v>
      </c>
      <c r="AB139">
        <v>806</v>
      </c>
      <c r="AC139">
        <v>672</v>
      </c>
      <c r="AD139">
        <v>1.02</v>
      </c>
      <c r="AE139">
        <v>0</v>
      </c>
      <c r="AF139">
        <v>1</v>
      </c>
      <c r="AG139">
        <v>0.64</v>
      </c>
      <c r="AH139">
        <v>18.739999999999998</v>
      </c>
      <c r="AI139">
        <v>0</v>
      </c>
      <c r="AJ139">
        <v>0</v>
      </c>
      <c r="AK139" t="s">
        <v>74</v>
      </c>
      <c r="AL139" t="s">
        <v>74</v>
      </c>
      <c r="AM139" t="s">
        <v>74</v>
      </c>
    </row>
    <row r="140" spans="1:39" x14ac:dyDescent="0.25">
      <c r="A140">
        <v>1210</v>
      </c>
      <c r="B140" t="s">
        <v>75</v>
      </c>
      <c r="C140">
        <v>2</v>
      </c>
      <c r="D140">
        <v>0</v>
      </c>
      <c r="E140">
        <v>230</v>
      </c>
      <c r="F140">
        <v>1</v>
      </c>
      <c r="G140">
        <v>-16.47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976</v>
      </c>
      <c r="S140" t="s">
        <v>25</v>
      </c>
      <c r="T140">
        <v>1</v>
      </c>
      <c r="U140">
        <v>3</v>
      </c>
      <c r="V140">
        <v>-367.96</v>
      </c>
      <c r="W140">
        <v>61.97</v>
      </c>
      <c r="X140">
        <v>373.14</v>
      </c>
      <c r="Y140">
        <v>55.53</v>
      </c>
      <c r="Z140">
        <v>55.53</v>
      </c>
      <c r="AA140">
        <v>672</v>
      </c>
      <c r="AB140">
        <v>806</v>
      </c>
      <c r="AC140">
        <v>672</v>
      </c>
      <c r="AD140">
        <v>1.02</v>
      </c>
      <c r="AE140">
        <v>0</v>
      </c>
      <c r="AF140">
        <v>1</v>
      </c>
      <c r="AG140">
        <v>0.43</v>
      </c>
      <c r="AH140">
        <v>17.5</v>
      </c>
      <c r="AI140">
        <v>0</v>
      </c>
      <c r="AJ140">
        <v>0</v>
      </c>
      <c r="AK140" t="s">
        <v>74</v>
      </c>
      <c r="AL140" t="s">
        <v>74</v>
      </c>
      <c r="AM140" t="s">
        <v>74</v>
      </c>
    </row>
    <row r="141" spans="1:39" x14ac:dyDescent="0.25">
      <c r="A141">
        <v>2458</v>
      </c>
      <c r="B141" t="s">
        <v>21</v>
      </c>
      <c r="C141">
        <v>2</v>
      </c>
      <c r="D141">
        <v>0</v>
      </c>
      <c r="E141">
        <v>230</v>
      </c>
      <c r="F141">
        <v>1</v>
      </c>
      <c r="G141">
        <v>19.29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839</v>
      </c>
      <c r="S141" t="s">
        <v>20</v>
      </c>
      <c r="T141">
        <v>2</v>
      </c>
      <c r="U141">
        <v>1</v>
      </c>
      <c r="V141">
        <v>114.81</v>
      </c>
      <c r="W141">
        <v>-6.82</v>
      </c>
      <c r="X141">
        <v>115.01</v>
      </c>
      <c r="Y141">
        <v>32.950000000000003</v>
      </c>
      <c r="Z141">
        <v>32.94</v>
      </c>
      <c r="AA141">
        <v>349</v>
      </c>
      <c r="AB141">
        <v>377</v>
      </c>
      <c r="AC141">
        <v>377</v>
      </c>
      <c r="AD141">
        <v>0</v>
      </c>
      <c r="AE141">
        <v>0</v>
      </c>
      <c r="AF141">
        <v>2</v>
      </c>
      <c r="AG141">
        <v>0.26</v>
      </c>
      <c r="AH141">
        <v>-0.6</v>
      </c>
      <c r="AI141">
        <v>0</v>
      </c>
      <c r="AJ141">
        <v>0</v>
      </c>
      <c r="AK141" t="s">
        <v>74</v>
      </c>
      <c r="AL141" t="s">
        <v>74</v>
      </c>
      <c r="AM141" t="s">
        <v>74</v>
      </c>
    </row>
    <row r="142" spans="1:39" x14ac:dyDescent="0.25">
      <c r="A142">
        <v>2458</v>
      </c>
      <c r="B142" t="s">
        <v>21</v>
      </c>
      <c r="C142">
        <v>2</v>
      </c>
      <c r="D142">
        <v>0</v>
      </c>
      <c r="E142">
        <v>230</v>
      </c>
      <c r="F142">
        <v>1</v>
      </c>
      <c r="G142">
        <v>19.29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839</v>
      </c>
      <c r="S142" t="s">
        <v>20</v>
      </c>
      <c r="T142">
        <v>2</v>
      </c>
      <c r="U142">
        <v>2</v>
      </c>
      <c r="V142">
        <v>115.51</v>
      </c>
      <c r="W142">
        <v>-3.63</v>
      </c>
      <c r="X142">
        <v>115.57</v>
      </c>
      <c r="Y142">
        <v>32.46</v>
      </c>
      <c r="Z142">
        <v>32.450000000000003</v>
      </c>
      <c r="AA142">
        <v>356</v>
      </c>
      <c r="AB142">
        <v>410</v>
      </c>
      <c r="AC142">
        <v>410</v>
      </c>
      <c r="AD142">
        <v>0</v>
      </c>
      <c r="AE142">
        <v>0</v>
      </c>
      <c r="AF142">
        <v>2</v>
      </c>
      <c r="AG142">
        <v>0.23</v>
      </c>
      <c r="AH142">
        <v>-0.67</v>
      </c>
      <c r="AI142">
        <v>0</v>
      </c>
      <c r="AJ142">
        <v>0</v>
      </c>
      <c r="AK142" t="s">
        <v>74</v>
      </c>
      <c r="AL142" t="s">
        <v>74</v>
      </c>
      <c r="AM142" t="s">
        <v>74</v>
      </c>
    </row>
    <row r="143" spans="1:39" x14ac:dyDescent="0.25">
      <c r="A143">
        <v>2458</v>
      </c>
      <c r="B143" t="s">
        <v>21</v>
      </c>
      <c r="C143">
        <v>2</v>
      </c>
      <c r="D143">
        <v>0</v>
      </c>
      <c r="E143">
        <v>230</v>
      </c>
      <c r="F143">
        <v>1</v>
      </c>
      <c r="G143">
        <v>19.29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839</v>
      </c>
      <c r="S143" t="s">
        <v>20</v>
      </c>
      <c r="T143">
        <v>2</v>
      </c>
      <c r="U143">
        <v>3</v>
      </c>
      <c r="V143">
        <v>110.13</v>
      </c>
      <c r="W143">
        <v>-3.73</v>
      </c>
      <c r="X143">
        <v>110.19</v>
      </c>
      <c r="Y143">
        <v>30.95</v>
      </c>
      <c r="Z143">
        <v>30.94</v>
      </c>
      <c r="AA143">
        <v>356</v>
      </c>
      <c r="AB143">
        <v>356</v>
      </c>
      <c r="AC143">
        <v>356</v>
      </c>
      <c r="AD143">
        <v>0</v>
      </c>
      <c r="AE143">
        <v>0</v>
      </c>
      <c r="AF143">
        <v>2</v>
      </c>
      <c r="AG143">
        <v>0.22</v>
      </c>
      <c r="AH143">
        <v>-0.83</v>
      </c>
      <c r="AI143">
        <v>0</v>
      </c>
      <c r="AJ143">
        <v>0</v>
      </c>
      <c r="AK143" t="s">
        <v>74</v>
      </c>
      <c r="AL143" t="s">
        <v>74</v>
      </c>
      <c r="AM143" t="s">
        <v>74</v>
      </c>
    </row>
    <row r="144" spans="1:39" x14ac:dyDescent="0.25">
      <c r="A144">
        <v>2458</v>
      </c>
      <c r="B144" t="s">
        <v>21</v>
      </c>
      <c r="C144">
        <v>2</v>
      </c>
      <c r="D144">
        <v>0</v>
      </c>
      <c r="E144">
        <v>230</v>
      </c>
      <c r="F144">
        <v>1</v>
      </c>
      <c r="G144">
        <v>19.29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896</v>
      </c>
      <c r="S144" t="s">
        <v>19</v>
      </c>
      <c r="T144">
        <v>3</v>
      </c>
      <c r="U144">
        <v>1</v>
      </c>
      <c r="V144">
        <v>-356.7</v>
      </c>
      <c r="W144">
        <v>-62.71</v>
      </c>
      <c r="X144">
        <v>362.17</v>
      </c>
      <c r="Y144">
        <v>60.36</v>
      </c>
      <c r="Z144">
        <v>60.34</v>
      </c>
      <c r="AA144">
        <v>600</v>
      </c>
      <c r="AB144">
        <v>600</v>
      </c>
      <c r="AC144">
        <v>600</v>
      </c>
      <c r="AD144">
        <v>1</v>
      </c>
      <c r="AE144">
        <v>0</v>
      </c>
      <c r="AF144">
        <v>3</v>
      </c>
      <c r="AG144">
        <v>0</v>
      </c>
      <c r="AH144">
        <v>16.73</v>
      </c>
      <c r="AI144">
        <v>0</v>
      </c>
      <c r="AJ144">
        <v>0</v>
      </c>
      <c r="AK144" t="s">
        <v>74</v>
      </c>
      <c r="AL144" t="s">
        <v>74</v>
      </c>
      <c r="AM144" t="s">
        <v>74</v>
      </c>
    </row>
    <row r="145" spans="1:39" x14ac:dyDescent="0.25">
      <c r="A145">
        <v>2458</v>
      </c>
      <c r="B145" t="s">
        <v>21</v>
      </c>
      <c r="C145">
        <v>2</v>
      </c>
      <c r="D145">
        <v>0</v>
      </c>
      <c r="E145">
        <v>230</v>
      </c>
      <c r="F145">
        <v>1</v>
      </c>
      <c r="G145">
        <v>19.29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896</v>
      </c>
      <c r="S145" t="s">
        <v>19</v>
      </c>
      <c r="T145">
        <v>3</v>
      </c>
      <c r="U145">
        <v>2</v>
      </c>
      <c r="V145">
        <v>-357.6</v>
      </c>
      <c r="W145">
        <v>-57.08</v>
      </c>
      <c r="X145">
        <v>362.13</v>
      </c>
      <c r="Y145">
        <v>60.35</v>
      </c>
      <c r="Z145">
        <v>60.34</v>
      </c>
      <c r="AA145">
        <v>600</v>
      </c>
      <c r="AB145">
        <v>600</v>
      </c>
      <c r="AC145">
        <v>600</v>
      </c>
      <c r="AD145">
        <v>1</v>
      </c>
      <c r="AE145">
        <v>0</v>
      </c>
      <c r="AF145">
        <v>3</v>
      </c>
      <c r="AG145">
        <v>0.26</v>
      </c>
      <c r="AH145">
        <v>16.73</v>
      </c>
      <c r="AI145">
        <v>0</v>
      </c>
      <c r="AJ145">
        <v>0</v>
      </c>
      <c r="AK145" t="s">
        <v>74</v>
      </c>
      <c r="AL145" t="s">
        <v>74</v>
      </c>
      <c r="AM145" t="s">
        <v>74</v>
      </c>
    </row>
    <row r="146" spans="1:39" x14ac:dyDescent="0.25">
      <c r="A146">
        <v>2458</v>
      </c>
      <c r="B146" t="s">
        <v>21</v>
      </c>
      <c r="C146">
        <v>2</v>
      </c>
      <c r="D146">
        <v>0</v>
      </c>
      <c r="E146">
        <v>230</v>
      </c>
      <c r="F146">
        <v>1</v>
      </c>
      <c r="G146">
        <v>19.29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896</v>
      </c>
      <c r="S146" t="s">
        <v>19</v>
      </c>
      <c r="T146">
        <v>3</v>
      </c>
      <c r="U146">
        <v>3</v>
      </c>
      <c r="V146">
        <v>-356.7</v>
      </c>
      <c r="W146">
        <v>-62.71</v>
      </c>
      <c r="X146">
        <v>362.17</v>
      </c>
      <c r="Y146">
        <v>60.36</v>
      </c>
      <c r="Z146">
        <v>60.34</v>
      </c>
      <c r="AA146">
        <v>600</v>
      </c>
      <c r="AB146">
        <v>600</v>
      </c>
      <c r="AC146">
        <v>600</v>
      </c>
      <c r="AD146">
        <v>1</v>
      </c>
      <c r="AE146">
        <v>0</v>
      </c>
      <c r="AF146">
        <v>3</v>
      </c>
      <c r="AG146">
        <v>0</v>
      </c>
      <c r="AH146">
        <v>16.73</v>
      </c>
      <c r="AI146">
        <v>0</v>
      </c>
      <c r="AJ146">
        <v>0</v>
      </c>
      <c r="AK146" t="s">
        <v>74</v>
      </c>
      <c r="AL146" t="s">
        <v>74</v>
      </c>
      <c r="AM146" t="s">
        <v>74</v>
      </c>
    </row>
    <row r="147" spans="1:39" x14ac:dyDescent="0.25">
      <c r="A147">
        <v>895</v>
      </c>
      <c r="B147" t="s">
        <v>6</v>
      </c>
      <c r="C147">
        <v>3</v>
      </c>
      <c r="D147">
        <v>0</v>
      </c>
      <c r="E147">
        <v>525</v>
      </c>
      <c r="F147">
        <v>1</v>
      </c>
      <c r="G147">
        <v>0.84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814</v>
      </c>
      <c r="S147" t="s">
        <v>76</v>
      </c>
      <c r="T147">
        <v>2</v>
      </c>
      <c r="U147">
        <v>1</v>
      </c>
      <c r="V147">
        <v>263.5</v>
      </c>
      <c r="W147">
        <v>31.37</v>
      </c>
      <c r="X147">
        <v>265.36</v>
      </c>
      <c r="Y147">
        <v>44.23</v>
      </c>
      <c r="Z147">
        <v>44.25</v>
      </c>
      <c r="AA147">
        <v>600</v>
      </c>
      <c r="AB147">
        <v>600</v>
      </c>
      <c r="AC147">
        <v>600</v>
      </c>
      <c r="AD147">
        <v>0</v>
      </c>
      <c r="AE147">
        <v>0</v>
      </c>
      <c r="AF147">
        <v>2</v>
      </c>
      <c r="AG147">
        <v>0.23</v>
      </c>
      <c r="AH147">
        <v>8.08</v>
      </c>
      <c r="AI147">
        <v>0</v>
      </c>
      <c r="AJ147">
        <v>0</v>
      </c>
      <c r="AK147" t="s">
        <v>74</v>
      </c>
      <c r="AL147" t="s">
        <v>74</v>
      </c>
      <c r="AM147" t="s">
        <v>74</v>
      </c>
    </row>
    <row r="148" spans="1:39" x14ac:dyDescent="0.25">
      <c r="A148">
        <v>895</v>
      </c>
      <c r="B148" t="s">
        <v>6</v>
      </c>
      <c r="C148">
        <v>3</v>
      </c>
      <c r="D148">
        <v>0</v>
      </c>
      <c r="E148">
        <v>525</v>
      </c>
      <c r="F148">
        <v>1</v>
      </c>
      <c r="G148">
        <v>0.84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814</v>
      </c>
      <c r="S148" t="s">
        <v>76</v>
      </c>
      <c r="T148">
        <v>2</v>
      </c>
      <c r="U148">
        <v>2</v>
      </c>
      <c r="V148">
        <v>259.13</v>
      </c>
      <c r="W148">
        <v>31.42</v>
      </c>
      <c r="X148">
        <v>261.02999999999997</v>
      </c>
      <c r="Y148">
        <v>43.5</v>
      </c>
      <c r="Z148">
        <v>43.53</v>
      </c>
      <c r="AA148">
        <v>600</v>
      </c>
      <c r="AB148">
        <v>600</v>
      </c>
      <c r="AC148">
        <v>600</v>
      </c>
      <c r="AD148">
        <v>0</v>
      </c>
      <c r="AE148">
        <v>0</v>
      </c>
      <c r="AF148">
        <v>2</v>
      </c>
      <c r="AG148">
        <v>0.2</v>
      </c>
      <c r="AH148">
        <v>7.95</v>
      </c>
      <c r="AI148">
        <v>0</v>
      </c>
      <c r="AJ148">
        <v>0</v>
      </c>
      <c r="AK148" t="s">
        <v>74</v>
      </c>
      <c r="AL148" t="s">
        <v>74</v>
      </c>
      <c r="AM148" t="s">
        <v>74</v>
      </c>
    </row>
    <row r="149" spans="1:39" x14ac:dyDescent="0.25">
      <c r="A149">
        <v>895</v>
      </c>
      <c r="B149" t="s">
        <v>6</v>
      </c>
      <c r="C149">
        <v>3</v>
      </c>
      <c r="D149">
        <v>0</v>
      </c>
      <c r="E149">
        <v>525</v>
      </c>
      <c r="F149">
        <v>1</v>
      </c>
      <c r="G149">
        <v>0.84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814</v>
      </c>
      <c r="S149" t="s">
        <v>76</v>
      </c>
      <c r="T149">
        <v>2</v>
      </c>
      <c r="U149">
        <v>3</v>
      </c>
      <c r="V149">
        <v>259.13</v>
      </c>
      <c r="W149">
        <v>31.42</v>
      </c>
      <c r="X149">
        <v>261.02999999999997</v>
      </c>
      <c r="Y149">
        <v>43.5</v>
      </c>
      <c r="Z149">
        <v>43.53</v>
      </c>
      <c r="AA149">
        <v>600</v>
      </c>
      <c r="AB149">
        <v>600</v>
      </c>
      <c r="AC149">
        <v>600</v>
      </c>
      <c r="AD149">
        <v>0</v>
      </c>
      <c r="AE149">
        <v>0</v>
      </c>
      <c r="AF149">
        <v>2</v>
      </c>
      <c r="AG149">
        <v>0.2</v>
      </c>
      <c r="AH149">
        <v>7.95</v>
      </c>
      <c r="AI149">
        <v>0</v>
      </c>
      <c r="AJ149">
        <v>0</v>
      </c>
      <c r="AK149" t="s">
        <v>74</v>
      </c>
      <c r="AL149" t="s">
        <v>74</v>
      </c>
      <c r="AM149" t="s">
        <v>74</v>
      </c>
    </row>
    <row r="150" spans="1:39" x14ac:dyDescent="0.25">
      <c r="A150">
        <v>895</v>
      </c>
      <c r="B150" t="s">
        <v>6</v>
      </c>
      <c r="C150">
        <v>3</v>
      </c>
      <c r="D150">
        <v>0</v>
      </c>
      <c r="E150">
        <v>525</v>
      </c>
      <c r="F150">
        <v>1</v>
      </c>
      <c r="G150">
        <v>0.84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933</v>
      </c>
      <c r="S150" t="s">
        <v>2</v>
      </c>
      <c r="T150">
        <v>1</v>
      </c>
      <c r="U150">
        <v>1</v>
      </c>
      <c r="V150">
        <v>-588.24</v>
      </c>
      <c r="W150">
        <v>-114.96</v>
      </c>
      <c r="X150">
        <v>599.37</v>
      </c>
      <c r="Y150">
        <v>28.41</v>
      </c>
      <c r="Z150">
        <v>28.42</v>
      </c>
      <c r="AA150">
        <v>2110</v>
      </c>
      <c r="AB150">
        <v>2110</v>
      </c>
      <c r="AC150">
        <v>2110</v>
      </c>
      <c r="AD150">
        <v>0</v>
      </c>
      <c r="AE150">
        <v>0</v>
      </c>
      <c r="AF150">
        <v>1</v>
      </c>
      <c r="AG150">
        <v>6.96</v>
      </c>
      <c r="AH150">
        <v>-227.84</v>
      </c>
      <c r="AI150">
        <v>0</v>
      </c>
      <c r="AJ150">
        <v>0</v>
      </c>
      <c r="AK150" t="s">
        <v>74</v>
      </c>
      <c r="AL150" t="s">
        <v>74</v>
      </c>
      <c r="AM150" t="s">
        <v>74</v>
      </c>
    </row>
    <row r="151" spans="1:39" x14ac:dyDescent="0.25">
      <c r="A151">
        <v>895</v>
      </c>
      <c r="B151" t="s">
        <v>6</v>
      </c>
      <c r="C151">
        <v>3</v>
      </c>
      <c r="D151">
        <v>0</v>
      </c>
      <c r="E151">
        <v>525</v>
      </c>
      <c r="F151">
        <v>1</v>
      </c>
      <c r="G151">
        <v>0.84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959</v>
      </c>
      <c r="S151" t="s">
        <v>9</v>
      </c>
      <c r="T151">
        <v>1</v>
      </c>
      <c r="U151">
        <v>1</v>
      </c>
      <c r="V151">
        <v>679.51</v>
      </c>
      <c r="W151">
        <v>-143.69999999999999</v>
      </c>
      <c r="X151">
        <v>694.54</v>
      </c>
      <c r="Y151">
        <v>32.92</v>
      </c>
      <c r="Z151">
        <v>32.93</v>
      </c>
      <c r="AA151">
        <v>2110</v>
      </c>
      <c r="AB151">
        <v>2978</v>
      </c>
      <c r="AC151">
        <v>2978</v>
      </c>
      <c r="AD151">
        <v>0</v>
      </c>
      <c r="AE151">
        <v>0</v>
      </c>
      <c r="AF151">
        <v>1</v>
      </c>
      <c r="AG151">
        <v>2.38</v>
      </c>
      <c r="AH151">
        <v>-26.67</v>
      </c>
      <c r="AI151">
        <v>0</v>
      </c>
      <c r="AJ151">
        <v>0</v>
      </c>
      <c r="AK151" t="s">
        <v>74</v>
      </c>
      <c r="AL151" t="s">
        <v>74</v>
      </c>
      <c r="AM151" t="s">
        <v>74</v>
      </c>
    </row>
    <row r="152" spans="1:39" x14ac:dyDescent="0.25">
      <c r="A152">
        <v>895</v>
      </c>
      <c r="B152" t="s">
        <v>6</v>
      </c>
      <c r="C152">
        <v>3</v>
      </c>
      <c r="D152">
        <v>0</v>
      </c>
      <c r="E152">
        <v>525</v>
      </c>
      <c r="F152">
        <v>1</v>
      </c>
      <c r="G152">
        <v>0.84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959</v>
      </c>
      <c r="S152" t="s">
        <v>9</v>
      </c>
      <c r="T152">
        <v>1</v>
      </c>
      <c r="U152">
        <v>2</v>
      </c>
      <c r="V152">
        <v>679.51</v>
      </c>
      <c r="W152">
        <v>-143.69999999999999</v>
      </c>
      <c r="X152">
        <v>694.54</v>
      </c>
      <c r="Y152">
        <v>32.92</v>
      </c>
      <c r="Z152">
        <v>32.93</v>
      </c>
      <c r="AA152">
        <v>2110</v>
      </c>
      <c r="AB152">
        <v>2900</v>
      </c>
      <c r="AC152">
        <v>2900</v>
      </c>
      <c r="AD152">
        <v>0</v>
      </c>
      <c r="AE152">
        <v>0</v>
      </c>
      <c r="AF152">
        <v>1</v>
      </c>
      <c r="AG152">
        <v>2.38</v>
      </c>
      <c r="AH152">
        <v>-26.67</v>
      </c>
      <c r="AI152">
        <v>0</v>
      </c>
      <c r="AJ152">
        <v>0</v>
      </c>
      <c r="AK152" t="s">
        <v>74</v>
      </c>
      <c r="AL152" t="s">
        <v>74</v>
      </c>
      <c r="AM152" t="s">
        <v>74</v>
      </c>
    </row>
    <row r="153" spans="1:39" x14ac:dyDescent="0.25">
      <c r="A153">
        <v>896</v>
      </c>
      <c r="B153" t="s">
        <v>19</v>
      </c>
      <c r="C153">
        <v>3</v>
      </c>
      <c r="D153">
        <v>0</v>
      </c>
      <c r="E153">
        <v>525</v>
      </c>
      <c r="F153">
        <v>1.01</v>
      </c>
      <c r="G153">
        <v>21.88</v>
      </c>
      <c r="H153">
        <v>0</v>
      </c>
      <c r="I153">
        <v>0</v>
      </c>
      <c r="J153">
        <v>0</v>
      </c>
      <c r="K153">
        <v>0</v>
      </c>
      <c r="L153">
        <v>-1817.17</v>
      </c>
      <c r="M153">
        <v>88.21</v>
      </c>
      <c r="N153">
        <v>0</v>
      </c>
      <c r="O153">
        <v>0</v>
      </c>
      <c r="P153">
        <v>0</v>
      </c>
      <c r="Q153">
        <v>0</v>
      </c>
      <c r="R153">
        <v>897</v>
      </c>
      <c r="S153" t="s">
        <v>10</v>
      </c>
      <c r="T153">
        <v>1</v>
      </c>
      <c r="U153">
        <v>1</v>
      </c>
      <c r="V153">
        <v>438.67</v>
      </c>
      <c r="W153">
        <v>-173.78</v>
      </c>
      <c r="X153">
        <v>471.84</v>
      </c>
      <c r="Y153">
        <v>28.82</v>
      </c>
      <c r="Z153">
        <v>28.63</v>
      </c>
      <c r="AA153">
        <v>1637</v>
      </c>
      <c r="AB153">
        <v>1637</v>
      </c>
      <c r="AC153">
        <v>1637</v>
      </c>
      <c r="AD153">
        <v>0</v>
      </c>
      <c r="AE153">
        <v>0</v>
      </c>
      <c r="AF153">
        <v>1</v>
      </c>
      <c r="AG153">
        <v>1.04</v>
      </c>
      <c r="AH153">
        <v>-65.92</v>
      </c>
      <c r="AI153">
        <v>0</v>
      </c>
      <c r="AJ153">
        <v>0</v>
      </c>
      <c r="AK153" t="s">
        <v>74</v>
      </c>
      <c r="AL153" t="s">
        <v>74</v>
      </c>
      <c r="AM153" t="s">
        <v>74</v>
      </c>
    </row>
    <row r="154" spans="1:39" x14ac:dyDescent="0.25">
      <c r="A154">
        <v>896</v>
      </c>
      <c r="B154" t="s">
        <v>19</v>
      </c>
      <c r="C154">
        <v>3</v>
      </c>
      <c r="D154">
        <v>0</v>
      </c>
      <c r="E154">
        <v>525</v>
      </c>
      <c r="F154">
        <v>1.01</v>
      </c>
      <c r="G154">
        <v>21.88</v>
      </c>
      <c r="H154">
        <v>0</v>
      </c>
      <c r="I154">
        <v>0</v>
      </c>
      <c r="J154">
        <v>0</v>
      </c>
      <c r="K154">
        <v>0</v>
      </c>
      <c r="L154">
        <v>-1817.17</v>
      </c>
      <c r="M154">
        <v>88.21</v>
      </c>
      <c r="N154">
        <v>0</v>
      </c>
      <c r="O154">
        <v>0</v>
      </c>
      <c r="P154">
        <v>0</v>
      </c>
      <c r="Q154">
        <v>0</v>
      </c>
      <c r="R154">
        <v>999</v>
      </c>
      <c r="S154" t="s">
        <v>8</v>
      </c>
      <c r="T154">
        <v>3</v>
      </c>
      <c r="U154">
        <v>1</v>
      </c>
      <c r="V154">
        <v>307.24</v>
      </c>
      <c r="W154">
        <v>-147.13</v>
      </c>
      <c r="X154">
        <v>340.65</v>
      </c>
      <c r="Y154">
        <v>14.19</v>
      </c>
      <c r="Z154">
        <v>14.1</v>
      </c>
      <c r="AA154">
        <v>2400</v>
      </c>
      <c r="AB154">
        <v>2400</v>
      </c>
      <c r="AC154">
        <v>2400</v>
      </c>
      <c r="AD154">
        <v>0</v>
      </c>
      <c r="AE154">
        <v>0</v>
      </c>
      <c r="AF154">
        <v>3</v>
      </c>
      <c r="AG154">
        <v>1.8</v>
      </c>
      <c r="AH154">
        <v>-262.73</v>
      </c>
      <c r="AI154">
        <v>0</v>
      </c>
      <c r="AJ154">
        <v>0</v>
      </c>
      <c r="AK154" t="s">
        <v>74</v>
      </c>
      <c r="AL154" t="s">
        <v>74</v>
      </c>
      <c r="AM154" t="s">
        <v>74</v>
      </c>
    </row>
    <row r="155" spans="1:39" x14ac:dyDescent="0.25">
      <c r="A155">
        <v>896</v>
      </c>
      <c r="B155" t="s">
        <v>19</v>
      </c>
      <c r="C155">
        <v>3</v>
      </c>
      <c r="D155">
        <v>0</v>
      </c>
      <c r="E155">
        <v>525</v>
      </c>
      <c r="F155">
        <v>1.01</v>
      </c>
      <c r="G155">
        <v>21.88</v>
      </c>
      <c r="H155">
        <v>0</v>
      </c>
      <c r="I155">
        <v>0</v>
      </c>
      <c r="J155">
        <v>0</v>
      </c>
      <c r="K155">
        <v>0</v>
      </c>
      <c r="L155">
        <v>-1817.17</v>
      </c>
      <c r="M155">
        <v>88.21</v>
      </c>
      <c r="N155">
        <v>0</v>
      </c>
      <c r="O155">
        <v>0</v>
      </c>
      <c r="P155">
        <v>0</v>
      </c>
      <c r="Q155">
        <v>0</v>
      </c>
      <c r="R155">
        <v>2458</v>
      </c>
      <c r="S155" t="s">
        <v>21</v>
      </c>
      <c r="T155">
        <v>2</v>
      </c>
      <c r="U155">
        <v>1</v>
      </c>
      <c r="V155">
        <v>356.7</v>
      </c>
      <c r="W155">
        <v>79.44</v>
      </c>
      <c r="X155">
        <v>365.44</v>
      </c>
      <c r="Y155">
        <v>60.91</v>
      </c>
      <c r="Z155">
        <v>60.49</v>
      </c>
      <c r="AA155">
        <v>600</v>
      </c>
      <c r="AB155">
        <v>600</v>
      </c>
      <c r="AC155">
        <v>600</v>
      </c>
      <c r="AD155">
        <v>0</v>
      </c>
      <c r="AE155">
        <v>0</v>
      </c>
      <c r="AF155">
        <v>2</v>
      </c>
      <c r="AG155">
        <v>0</v>
      </c>
      <c r="AH155">
        <v>16.73</v>
      </c>
      <c r="AI155">
        <v>0</v>
      </c>
      <c r="AJ155">
        <v>0</v>
      </c>
      <c r="AK155" t="s">
        <v>74</v>
      </c>
      <c r="AL155" t="s">
        <v>74</v>
      </c>
      <c r="AM155" t="s">
        <v>74</v>
      </c>
    </row>
    <row r="156" spans="1:39" x14ac:dyDescent="0.25">
      <c r="A156">
        <v>896</v>
      </c>
      <c r="B156" t="s">
        <v>19</v>
      </c>
      <c r="C156">
        <v>3</v>
      </c>
      <c r="D156">
        <v>0</v>
      </c>
      <c r="E156">
        <v>525</v>
      </c>
      <c r="F156">
        <v>1.01</v>
      </c>
      <c r="G156">
        <v>21.88</v>
      </c>
      <c r="H156">
        <v>0</v>
      </c>
      <c r="I156">
        <v>0</v>
      </c>
      <c r="J156">
        <v>0</v>
      </c>
      <c r="K156">
        <v>0</v>
      </c>
      <c r="L156">
        <v>-1817.17</v>
      </c>
      <c r="M156">
        <v>88.21</v>
      </c>
      <c r="N156">
        <v>0</v>
      </c>
      <c r="O156">
        <v>0</v>
      </c>
      <c r="P156">
        <v>0</v>
      </c>
      <c r="Q156">
        <v>0</v>
      </c>
      <c r="R156">
        <v>2458</v>
      </c>
      <c r="S156" t="s">
        <v>21</v>
      </c>
      <c r="T156">
        <v>2</v>
      </c>
      <c r="U156">
        <v>2</v>
      </c>
      <c r="V156">
        <v>357.86</v>
      </c>
      <c r="W156">
        <v>73.81</v>
      </c>
      <c r="X156">
        <v>365.39</v>
      </c>
      <c r="Y156">
        <v>60.9</v>
      </c>
      <c r="Z156">
        <v>60.49</v>
      </c>
      <c r="AA156">
        <v>600</v>
      </c>
      <c r="AB156">
        <v>600</v>
      </c>
      <c r="AC156">
        <v>600</v>
      </c>
      <c r="AD156">
        <v>0</v>
      </c>
      <c r="AE156">
        <v>0</v>
      </c>
      <c r="AF156">
        <v>2</v>
      </c>
      <c r="AG156">
        <v>0.26</v>
      </c>
      <c r="AH156">
        <v>16.73</v>
      </c>
      <c r="AI156">
        <v>0</v>
      </c>
      <c r="AJ156">
        <v>0</v>
      </c>
      <c r="AK156" t="s">
        <v>74</v>
      </c>
      <c r="AL156" t="s">
        <v>74</v>
      </c>
      <c r="AM156" t="s">
        <v>74</v>
      </c>
    </row>
    <row r="157" spans="1:39" x14ac:dyDescent="0.25">
      <c r="A157">
        <v>896</v>
      </c>
      <c r="B157" t="s">
        <v>19</v>
      </c>
      <c r="C157">
        <v>3</v>
      </c>
      <c r="D157">
        <v>0</v>
      </c>
      <c r="E157">
        <v>525</v>
      </c>
      <c r="F157">
        <v>1.01</v>
      </c>
      <c r="G157">
        <v>21.88</v>
      </c>
      <c r="H157">
        <v>0</v>
      </c>
      <c r="I157">
        <v>0</v>
      </c>
      <c r="J157">
        <v>0</v>
      </c>
      <c r="K157">
        <v>0</v>
      </c>
      <c r="L157">
        <v>-1817.17</v>
      </c>
      <c r="M157">
        <v>88.21</v>
      </c>
      <c r="N157">
        <v>0</v>
      </c>
      <c r="O157">
        <v>0</v>
      </c>
      <c r="P157">
        <v>0</v>
      </c>
      <c r="Q157">
        <v>0</v>
      </c>
      <c r="R157">
        <v>2458</v>
      </c>
      <c r="S157" t="s">
        <v>21</v>
      </c>
      <c r="T157">
        <v>2</v>
      </c>
      <c r="U157">
        <v>3</v>
      </c>
      <c r="V157">
        <v>356.7</v>
      </c>
      <c r="W157">
        <v>79.44</v>
      </c>
      <c r="X157">
        <v>365.44</v>
      </c>
      <c r="Y157">
        <v>60.91</v>
      </c>
      <c r="Z157">
        <v>60.49</v>
      </c>
      <c r="AA157">
        <v>600</v>
      </c>
      <c r="AB157">
        <v>600</v>
      </c>
      <c r="AC157">
        <v>600</v>
      </c>
      <c r="AD157">
        <v>0</v>
      </c>
      <c r="AE157">
        <v>0</v>
      </c>
      <c r="AF157">
        <v>2</v>
      </c>
      <c r="AG157">
        <v>0</v>
      </c>
      <c r="AH157">
        <v>16.73</v>
      </c>
      <c r="AI157">
        <v>0</v>
      </c>
      <c r="AJ157">
        <v>0</v>
      </c>
      <c r="AK157" t="s">
        <v>74</v>
      </c>
      <c r="AL157" t="s">
        <v>74</v>
      </c>
      <c r="AM157" t="s">
        <v>74</v>
      </c>
    </row>
    <row r="158" spans="1:39" x14ac:dyDescent="0.25">
      <c r="A158">
        <v>999</v>
      </c>
      <c r="B158" t="s">
        <v>8</v>
      </c>
      <c r="C158">
        <v>3</v>
      </c>
      <c r="D158">
        <v>0</v>
      </c>
      <c r="E158">
        <v>525</v>
      </c>
      <c r="F158">
        <v>1</v>
      </c>
      <c r="G158">
        <v>17.64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896</v>
      </c>
      <c r="S158" t="s">
        <v>19</v>
      </c>
      <c r="T158">
        <v>3</v>
      </c>
      <c r="U158">
        <v>1</v>
      </c>
      <c r="V158">
        <v>-305.44</v>
      </c>
      <c r="W158">
        <v>-115.6</v>
      </c>
      <c r="X158">
        <v>326.58999999999997</v>
      </c>
      <c r="Y158">
        <v>13.61</v>
      </c>
      <c r="Z158">
        <v>13.54</v>
      </c>
      <c r="AA158">
        <v>2400</v>
      </c>
      <c r="AB158">
        <v>2400</v>
      </c>
      <c r="AC158">
        <v>2400</v>
      </c>
      <c r="AD158">
        <v>0</v>
      </c>
      <c r="AE158">
        <v>0</v>
      </c>
      <c r="AF158">
        <v>3</v>
      </c>
      <c r="AG158">
        <v>1.8</v>
      </c>
      <c r="AH158">
        <v>-262.73</v>
      </c>
      <c r="AI158">
        <v>0</v>
      </c>
      <c r="AJ158">
        <v>0</v>
      </c>
      <c r="AK158" t="s">
        <v>74</v>
      </c>
      <c r="AL158" t="s">
        <v>74</v>
      </c>
      <c r="AM158" t="s">
        <v>74</v>
      </c>
    </row>
    <row r="159" spans="1:39" x14ac:dyDescent="0.25">
      <c r="A159">
        <v>999</v>
      </c>
      <c r="B159" t="s">
        <v>8</v>
      </c>
      <c r="C159">
        <v>3</v>
      </c>
      <c r="D159">
        <v>0</v>
      </c>
      <c r="E159">
        <v>525</v>
      </c>
      <c r="F159">
        <v>1</v>
      </c>
      <c r="G159">
        <v>17.64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933</v>
      </c>
      <c r="S159" t="s">
        <v>2</v>
      </c>
      <c r="T159">
        <v>1</v>
      </c>
      <c r="U159">
        <v>1</v>
      </c>
      <c r="V159">
        <v>719.34</v>
      </c>
      <c r="W159">
        <v>-165.45</v>
      </c>
      <c r="X159">
        <v>738.12</v>
      </c>
      <c r="Y159">
        <v>34.14</v>
      </c>
      <c r="Z159">
        <v>33.979999999999997</v>
      </c>
      <c r="AA159">
        <v>2162</v>
      </c>
      <c r="AB159">
        <v>2724</v>
      </c>
      <c r="AC159">
        <v>2724</v>
      </c>
      <c r="AD159">
        <v>0</v>
      </c>
      <c r="AE159">
        <v>0</v>
      </c>
      <c r="AF159">
        <v>1</v>
      </c>
      <c r="AG159">
        <v>8.18</v>
      </c>
      <c r="AH159">
        <v>-146.41</v>
      </c>
      <c r="AI159">
        <v>0</v>
      </c>
      <c r="AJ159">
        <v>0</v>
      </c>
      <c r="AK159" t="s">
        <v>74</v>
      </c>
      <c r="AL159" t="s">
        <v>74</v>
      </c>
      <c r="AM159" t="s">
        <v>74</v>
      </c>
    </row>
    <row r="160" spans="1:39" x14ac:dyDescent="0.25">
      <c r="A160">
        <v>999</v>
      </c>
      <c r="B160" t="s">
        <v>8</v>
      </c>
      <c r="C160">
        <v>3</v>
      </c>
      <c r="D160">
        <v>0</v>
      </c>
      <c r="E160">
        <v>525</v>
      </c>
      <c r="F160">
        <v>1</v>
      </c>
      <c r="G160">
        <v>17.64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1060</v>
      </c>
      <c r="S160" t="s">
        <v>7</v>
      </c>
      <c r="T160">
        <v>1</v>
      </c>
      <c r="U160">
        <v>1</v>
      </c>
      <c r="V160">
        <v>358.24</v>
      </c>
      <c r="W160">
        <v>-217.03</v>
      </c>
      <c r="X160">
        <v>418.85</v>
      </c>
      <c r="Y160">
        <v>13.16</v>
      </c>
      <c r="Z160">
        <v>13.1</v>
      </c>
      <c r="AA160">
        <v>3182</v>
      </c>
      <c r="AB160">
        <v>3182</v>
      </c>
      <c r="AC160">
        <v>3182</v>
      </c>
      <c r="AD160">
        <v>0</v>
      </c>
      <c r="AE160">
        <v>0</v>
      </c>
      <c r="AF160">
        <v>1</v>
      </c>
      <c r="AG160">
        <v>1.5</v>
      </c>
      <c r="AH160">
        <v>-214.6</v>
      </c>
      <c r="AI160">
        <v>0</v>
      </c>
      <c r="AJ160">
        <v>0</v>
      </c>
      <c r="AK160" t="s">
        <v>74</v>
      </c>
      <c r="AL160" t="s">
        <v>74</v>
      </c>
      <c r="AM160" t="s">
        <v>74</v>
      </c>
    </row>
    <row r="161" spans="1:39" x14ac:dyDescent="0.25">
      <c r="A161">
        <v>999</v>
      </c>
      <c r="B161" t="s">
        <v>8</v>
      </c>
      <c r="C161">
        <v>3</v>
      </c>
      <c r="D161">
        <v>0</v>
      </c>
      <c r="E161">
        <v>525</v>
      </c>
      <c r="F161">
        <v>1</v>
      </c>
      <c r="G161">
        <v>17.64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1060</v>
      </c>
      <c r="S161" t="s">
        <v>7</v>
      </c>
      <c r="T161">
        <v>1</v>
      </c>
      <c r="U161">
        <v>2</v>
      </c>
      <c r="V161">
        <v>358.24</v>
      </c>
      <c r="W161">
        <v>-217.03</v>
      </c>
      <c r="X161">
        <v>418.85</v>
      </c>
      <c r="Y161">
        <v>13.16</v>
      </c>
      <c r="Z161">
        <v>13.1</v>
      </c>
      <c r="AA161">
        <v>3182</v>
      </c>
      <c r="AB161">
        <v>3182</v>
      </c>
      <c r="AC161">
        <v>3182</v>
      </c>
      <c r="AD161">
        <v>0</v>
      </c>
      <c r="AE161">
        <v>0</v>
      </c>
      <c r="AF161">
        <v>1</v>
      </c>
      <c r="AG161">
        <v>1.5</v>
      </c>
      <c r="AH161">
        <v>-214.6</v>
      </c>
      <c r="AI161">
        <v>0</v>
      </c>
      <c r="AJ161">
        <v>0</v>
      </c>
      <c r="AK161" t="s">
        <v>74</v>
      </c>
      <c r="AL161" t="s">
        <v>74</v>
      </c>
      <c r="AM161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9087-6209-4021-8B2F-7D0B0BE8B06A}">
  <dimension ref="A1:E59"/>
  <sheetViews>
    <sheetView workbookViewId="0">
      <selection activeCell="R2" sqref="R2"/>
    </sheetView>
  </sheetViews>
  <sheetFormatPr defaultRowHeight="15" x14ac:dyDescent="0.25"/>
  <cols>
    <col min="1" max="1" width="12.85546875" style="1" bestFit="1" customWidth="1"/>
    <col min="2" max="2" width="15" style="1" bestFit="1" customWidth="1"/>
    <col min="3" max="3" width="15.42578125" style="1" bestFit="1" customWidth="1"/>
    <col min="4" max="4" width="16.28515625" style="1" bestFit="1" customWidth="1"/>
    <col min="5" max="5" width="12.42578125" style="1" bestFit="1" customWidth="1"/>
    <col min="6" max="16384" width="9.140625" style="1"/>
  </cols>
  <sheetData>
    <row r="1" spans="1:5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 x14ac:dyDescent="0.25">
      <c r="A2" s="1">
        <v>839</v>
      </c>
      <c r="B2" s="1" t="s">
        <v>20</v>
      </c>
      <c r="C2" s="1">
        <v>1047</v>
      </c>
      <c r="D2" s="1" t="s">
        <v>14</v>
      </c>
      <c r="E2" s="1">
        <v>1</v>
      </c>
    </row>
    <row r="3" spans="1:5" x14ac:dyDescent="0.25">
      <c r="A3" s="1">
        <v>839</v>
      </c>
      <c r="B3" s="1" t="s">
        <v>20</v>
      </c>
      <c r="C3" s="1">
        <v>1047</v>
      </c>
      <c r="D3" s="1" t="s">
        <v>14</v>
      </c>
      <c r="E3" s="1">
        <v>2</v>
      </c>
    </row>
    <row r="4" spans="1:5" x14ac:dyDescent="0.25">
      <c r="A4" s="1">
        <v>839</v>
      </c>
      <c r="B4" s="1" t="s">
        <v>20</v>
      </c>
      <c r="C4" s="1">
        <v>2458</v>
      </c>
      <c r="D4" s="1" t="s">
        <v>21</v>
      </c>
      <c r="E4" s="1">
        <v>1</v>
      </c>
    </row>
    <row r="5" spans="1:5" x14ac:dyDescent="0.25">
      <c r="A5" s="1">
        <v>839</v>
      </c>
      <c r="B5" s="1" t="s">
        <v>20</v>
      </c>
      <c r="C5" s="1">
        <v>2458</v>
      </c>
      <c r="D5" s="1" t="s">
        <v>21</v>
      </c>
      <c r="E5" s="1">
        <v>2</v>
      </c>
    </row>
    <row r="6" spans="1:5" x14ac:dyDescent="0.25">
      <c r="A6" s="1">
        <v>839</v>
      </c>
      <c r="B6" s="1" t="s">
        <v>20</v>
      </c>
      <c r="C6" s="1">
        <v>2458</v>
      </c>
      <c r="D6" s="1" t="s">
        <v>21</v>
      </c>
      <c r="E6" s="1">
        <v>3</v>
      </c>
    </row>
    <row r="7" spans="1:5" x14ac:dyDescent="0.25">
      <c r="A7" s="1">
        <v>856</v>
      </c>
      <c r="B7" s="1" t="s">
        <v>3</v>
      </c>
      <c r="C7" s="1">
        <v>933</v>
      </c>
      <c r="D7" s="1" t="s">
        <v>2</v>
      </c>
      <c r="E7" s="1">
        <v>1</v>
      </c>
    </row>
    <row r="8" spans="1:5" x14ac:dyDescent="0.25">
      <c r="A8" s="1">
        <v>856</v>
      </c>
      <c r="B8" s="1" t="s">
        <v>3</v>
      </c>
      <c r="C8" s="1">
        <v>1060</v>
      </c>
      <c r="D8" s="1" t="s">
        <v>7</v>
      </c>
      <c r="E8" s="1">
        <v>1</v>
      </c>
    </row>
    <row r="9" spans="1:5" x14ac:dyDescent="0.25">
      <c r="A9" s="1">
        <v>896</v>
      </c>
      <c r="B9" s="1" t="s">
        <v>19</v>
      </c>
      <c r="C9" s="1">
        <v>897</v>
      </c>
      <c r="D9" s="1" t="s">
        <v>10</v>
      </c>
      <c r="E9" s="1">
        <v>1</v>
      </c>
    </row>
    <row r="10" spans="1:5" x14ac:dyDescent="0.25">
      <c r="A10" s="1">
        <v>933</v>
      </c>
      <c r="B10" s="1" t="s">
        <v>2</v>
      </c>
      <c r="C10" s="1">
        <v>895</v>
      </c>
      <c r="D10" s="1" t="s">
        <v>6</v>
      </c>
      <c r="E10" s="1">
        <v>1</v>
      </c>
    </row>
    <row r="11" spans="1:5" x14ac:dyDescent="0.25">
      <c r="A11" s="1">
        <v>933</v>
      </c>
      <c r="B11" s="1" t="s">
        <v>2</v>
      </c>
      <c r="C11" s="1">
        <v>955</v>
      </c>
      <c r="D11" s="1" t="s">
        <v>0</v>
      </c>
      <c r="E11" s="1">
        <v>1</v>
      </c>
    </row>
    <row r="12" spans="1:5" x14ac:dyDescent="0.25">
      <c r="A12" s="1">
        <v>933</v>
      </c>
      <c r="B12" s="1" t="s">
        <v>2</v>
      </c>
      <c r="C12" s="1">
        <v>959</v>
      </c>
      <c r="D12" s="1" t="s">
        <v>9</v>
      </c>
      <c r="E12" s="1">
        <v>1</v>
      </c>
    </row>
    <row r="13" spans="1:5" x14ac:dyDescent="0.25">
      <c r="A13" s="1">
        <v>934</v>
      </c>
      <c r="B13" s="1" t="s">
        <v>11</v>
      </c>
      <c r="C13" s="1">
        <v>960</v>
      </c>
      <c r="D13" s="1" t="s">
        <v>12</v>
      </c>
      <c r="E13" s="1">
        <v>1</v>
      </c>
    </row>
    <row r="14" spans="1:5" x14ac:dyDescent="0.25">
      <c r="A14" s="1">
        <v>934</v>
      </c>
      <c r="B14" s="1" t="s">
        <v>11</v>
      </c>
      <c r="C14" s="1">
        <v>1047</v>
      </c>
      <c r="D14" s="1" t="s">
        <v>14</v>
      </c>
      <c r="E14" s="1">
        <v>1</v>
      </c>
    </row>
    <row r="15" spans="1:5" x14ac:dyDescent="0.25">
      <c r="A15" s="1">
        <v>934</v>
      </c>
      <c r="B15" s="1" t="s">
        <v>11</v>
      </c>
      <c r="C15" s="1">
        <v>1047</v>
      </c>
      <c r="D15" s="1" t="s">
        <v>14</v>
      </c>
      <c r="E15" s="1">
        <v>2</v>
      </c>
    </row>
    <row r="16" spans="1:5" x14ac:dyDescent="0.25">
      <c r="A16" s="1">
        <v>938</v>
      </c>
      <c r="B16" s="1" t="s">
        <v>13</v>
      </c>
      <c r="C16" s="1">
        <v>946</v>
      </c>
      <c r="D16" s="1" t="s">
        <v>1</v>
      </c>
      <c r="E16" s="1">
        <v>1</v>
      </c>
    </row>
    <row r="17" spans="1:5" x14ac:dyDescent="0.25">
      <c r="A17" s="1">
        <v>938</v>
      </c>
      <c r="B17" s="1" t="s">
        <v>13</v>
      </c>
      <c r="C17" s="1">
        <v>955</v>
      </c>
      <c r="D17" s="1" t="s">
        <v>0</v>
      </c>
      <c r="E17" s="1">
        <v>1</v>
      </c>
    </row>
    <row r="18" spans="1:5" x14ac:dyDescent="0.25">
      <c r="A18" s="1">
        <v>938</v>
      </c>
      <c r="B18" s="1" t="s">
        <v>13</v>
      </c>
      <c r="C18" s="1">
        <v>959</v>
      </c>
      <c r="D18" s="1" t="s">
        <v>9</v>
      </c>
      <c r="E18" s="1">
        <v>1</v>
      </c>
    </row>
    <row r="19" spans="1:5" x14ac:dyDescent="0.25">
      <c r="A19" s="1">
        <v>947</v>
      </c>
      <c r="B19" s="1" t="s">
        <v>15</v>
      </c>
      <c r="C19" s="1">
        <v>939</v>
      </c>
      <c r="D19" s="1" t="s">
        <v>16</v>
      </c>
      <c r="E19" s="1">
        <v>1</v>
      </c>
    </row>
    <row r="20" spans="1:5" x14ac:dyDescent="0.25">
      <c r="A20" s="1">
        <v>947</v>
      </c>
      <c r="B20" s="1" t="s">
        <v>15</v>
      </c>
      <c r="C20" s="1">
        <v>939</v>
      </c>
      <c r="D20" s="1" t="s">
        <v>16</v>
      </c>
      <c r="E20" s="1">
        <v>2</v>
      </c>
    </row>
    <row r="21" spans="1:5" x14ac:dyDescent="0.25">
      <c r="A21" s="1">
        <v>955</v>
      </c>
      <c r="B21" s="1" t="s">
        <v>0</v>
      </c>
      <c r="C21" s="1">
        <v>946</v>
      </c>
      <c r="D21" s="1" t="s">
        <v>1</v>
      </c>
      <c r="E21" s="1">
        <v>1</v>
      </c>
    </row>
    <row r="22" spans="1:5" x14ac:dyDescent="0.25">
      <c r="A22" s="1">
        <v>955</v>
      </c>
      <c r="B22" s="1" t="s">
        <v>0</v>
      </c>
      <c r="C22" s="1">
        <v>964</v>
      </c>
      <c r="D22" s="1" t="s">
        <v>22</v>
      </c>
      <c r="E22" s="1">
        <v>1</v>
      </c>
    </row>
    <row r="23" spans="1:5" x14ac:dyDescent="0.25">
      <c r="A23" s="1">
        <v>955</v>
      </c>
      <c r="B23" s="1" t="s">
        <v>0</v>
      </c>
      <c r="C23" s="1">
        <v>979</v>
      </c>
      <c r="D23" s="1" t="s">
        <v>27</v>
      </c>
      <c r="E23" s="1">
        <v>1</v>
      </c>
    </row>
    <row r="24" spans="1:5" x14ac:dyDescent="0.25">
      <c r="A24" s="1">
        <v>959</v>
      </c>
      <c r="B24" s="1" t="s">
        <v>9</v>
      </c>
      <c r="C24" s="1">
        <v>895</v>
      </c>
      <c r="D24" s="1" t="s">
        <v>6</v>
      </c>
      <c r="E24" s="1">
        <v>1</v>
      </c>
    </row>
    <row r="25" spans="1:5" x14ac:dyDescent="0.25">
      <c r="A25" s="1">
        <v>959</v>
      </c>
      <c r="B25" s="1" t="s">
        <v>9</v>
      </c>
      <c r="C25" s="1">
        <v>895</v>
      </c>
      <c r="D25" s="1" t="s">
        <v>6</v>
      </c>
      <c r="E25" s="1">
        <v>2</v>
      </c>
    </row>
    <row r="26" spans="1:5" x14ac:dyDescent="0.25">
      <c r="A26" s="1">
        <v>960</v>
      </c>
      <c r="B26" s="1" t="s">
        <v>12</v>
      </c>
      <c r="C26" s="1">
        <v>1015</v>
      </c>
      <c r="D26" s="1" t="s">
        <v>18</v>
      </c>
      <c r="E26" s="1">
        <v>1</v>
      </c>
    </row>
    <row r="27" spans="1:5" x14ac:dyDescent="0.25">
      <c r="A27" s="1">
        <v>960</v>
      </c>
      <c r="B27" s="1" t="s">
        <v>12</v>
      </c>
      <c r="C27" s="1">
        <v>1015</v>
      </c>
      <c r="D27" s="1" t="s">
        <v>18</v>
      </c>
      <c r="E27" s="1">
        <v>2</v>
      </c>
    </row>
    <row r="28" spans="1:5" x14ac:dyDescent="0.25">
      <c r="A28" s="1">
        <v>960</v>
      </c>
      <c r="B28" s="1" t="s">
        <v>12</v>
      </c>
      <c r="C28" s="1">
        <v>1015</v>
      </c>
      <c r="D28" s="1" t="s">
        <v>18</v>
      </c>
      <c r="E28" s="1">
        <v>3</v>
      </c>
    </row>
    <row r="29" spans="1:5" x14ac:dyDescent="0.25">
      <c r="A29" s="1">
        <v>963</v>
      </c>
      <c r="B29" s="1" t="s">
        <v>24</v>
      </c>
      <c r="C29" s="1">
        <v>965</v>
      </c>
      <c r="D29" s="1" t="s">
        <v>23</v>
      </c>
      <c r="E29" s="1">
        <v>1</v>
      </c>
    </row>
    <row r="30" spans="1:5" x14ac:dyDescent="0.25">
      <c r="A30" s="1">
        <v>963</v>
      </c>
      <c r="B30" s="1" t="s">
        <v>24</v>
      </c>
      <c r="C30" s="1">
        <v>965</v>
      </c>
      <c r="D30" s="1" t="s">
        <v>23</v>
      </c>
      <c r="E30" s="1">
        <v>2</v>
      </c>
    </row>
    <row r="31" spans="1:5" x14ac:dyDescent="0.25">
      <c r="A31" s="1">
        <v>964</v>
      </c>
      <c r="B31" s="1" t="s">
        <v>22</v>
      </c>
      <c r="C31" s="1">
        <v>976</v>
      </c>
      <c r="D31" s="1" t="s">
        <v>25</v>
      </c>
      <c r="E31" s="1">
        <v>1</v>
      </c>
    </row>
    <row r="32" spans="1:5" x14ac:dyDescent="0.25">
      <c r="A32" s="1">
        <v>965</v>
      </c>
      <c r="B32" s="1" t="s">
        <v>23</v>
      </c>
      <c r="C32" s="1">
        <v>1057</v>
      </c>
      <c r="D32" s="1" t="s">
        <v>26</v>
      </c>
      <c r="E32" s="1">
        <v>1</v>
      </c>
    </row>
    <row r="33" spans="1:5" x14ac:dyDescent="0.25">
      <c r="A33" s="1">
        <v>976</v>
      </c>
      <c r="B33" s="1" t="s">
        <v>25</v>
      </c>
      <c r="C33" s="1">
        <v>979</v>
      </c>
      <c r="D33" s="1" t="s">
        <v>27</v>
      </c>
      <c r="E33" s="1">
        <v>1</v>
      </c>
    </row>
    <row r="34" spans="1:5" x14ac:dyDescent="0.25">
      <c r="A34" s="1">
        <v>995</v>
      </c>
      <c r="B34" s="1" t="s">
        <v>4</v>
      </c>
      <c r="C34" s="1">
        <v>964</v>
      </c>
      <c r="D34" s="1" t="s">
        <v>22</v>
      </c>
      <c r="E34" s="1">
        <v>1</v>
      </c>
    </row>
    <row r="35" spans="1:5" x14ac:dyDescent="0.25">
      <c r="A35" s="1">
        <v>995</v>
      </c>
      <c r="B35" s="1" t="s">
        <v>4</v>
      </c>
      <c r="C35" s="1">
        <v>979</v>
      </c>
      <c r="D35" s="1" t="s">
        <v>27</v>
      </c>
      <c r="E35" s="1">
        <v>1</v>
      </c>
    </row>
    <row r="36" spans="1:5" x14ac:dyDescent="0.25">
      <c r="A36" s="1">
        <v>995</v>
      </c>
      <c r="B36" s="1" t="s">
        <v>4</v>
      </c>
      <c r="C36" s="1">
        <v>979</v>
      </c>
      <c r="D36" s="1" t="s">
        <v>27</v>
      </c>
      <c r="E36" s="1">
        <v>2</v>
      </c>
    </row>
    <row r="37" spans="1:5" x14ac:dyDescent="0.25">
      <c r="A37" s="1">
        <v>995</v>
      </c>
      <c r="B37" s="1" t="s">
        <v>4</v>
      </c>
      <c r="C37" s="1">
        <v>1030</v>
      </c>
      <c r="D37" s="1" t="s">
        <v>5</v>
      </c>
      <c r="E37" s="1">
        <v>1</v>
      </c>
    </row>
    <row r="38" spans="1:5" x14ac:dyDescent="0.25">
      <c r="A38" s="1">
        <v>995</v>
      </c>
      <c r="B38" s="1" t="s">
        <v>4</v>
      </c>
      <c r="C38" s="1">
        <v>1060</v>
      </c>
      <c r="D38" s="1" t="s">
        <v>7</v>
      </c>
      <c r="E38" s="1">
        <v>1</v>
      </c>
    </row>
    <row r="39" spans="1:5" x14ac:dyDescent="0.25">
      <c r="A39" s="1">
        <v>995</v>
      </c>
      <c r="B39" s="1" t="s">
        <v>4</v>
      </c>
      <c r="C39" s="1">
        <v>1060</v>
      </c>
      <c r="D39" s="1" t="s">
        <v>7</v>
      </c>
      <c r="E39" s="1">
        <v>2</v>
      </c>
    </row>
    <row r="40" spans="1:5" x14ac:dyDescent="0.25">
      <c r="A40" s="1">
        <v>999</v>
      </c>
      <c r="B40" s="1" t="s">
        <v>8</v>
      </c>
      <c r="C40" s="1">
        <v>896</v>
      </c>
      <c r="D40" s="1" t="s">
        <v>19</v>
      </c>
      <c r="E40" s="1">
        <v>1</v>
      </c>
    </row>
    <row r="41" spans="1:5" x14ac:dyDescent="0.25">
      <c r="A41" s="1">
        <v>999</v>
      </c>
      <c r="B41" s="1" t="s">
        <v>8</v>
      </c>
      <c r="C41" s="1">
        <v>933</v>
      </c>
      <c r="D41" s="1" t="s">
        <v>2</v>
      </c>
      <c r="E41" s="1">
        <v>1</v>
      </c>
    </row>
    <row r="42" spans="1:5" x14ac:dyDescent="0.25">
      <c r="A42" s="1">
        <v>999</v>
      </c>
      <c r="B42" s="1" t="s">
        <v>8</v>
      </c>
      <c r="C42" s="1">
        <v>1060</v>
      </c>
      <c r="D42" s="1" t="s">
        <v>7</v>
      </c>
      <c r="E42" s="1">
        <v>1</v>
      </c>
    </row>
    <row r="43" spans="1:5" x14ac:dyDescent="0.25">
      <c r="A43" s="1">
        <v>999</v>
      </c>
      <c r="B43" s="1" t="s">
        <v>8</v>
      </c>
      <c r="C43" s="1">
        <v>1060</v>
      </c>
      <c r="D43" s="1" t="s">
        <v>7</v>
      </c>
      <c r="E43" s="1">
        <v>2</v>
      </c>
    </row>
    <row r="44" spans="1:5" x14ac:dyDescent="0.25">
      <c r="A44" s="1">
        <v>1010</v>
      </c>
      <c r="B44" s="1" t="s">
        <v>17</v>
      </c>
      <c r="C44" s="1">
        <v>947</v>
      </c>
      <c r="D44" s="1" t="s">
        <v>15</v>
      </c>
      <c r="E44" s="1">
        <v>1</v>
      </c>
    </row>
    <row r="45" spans="1:5" x14ac:dyDescent="0.25">
      <c r="A45" s="1">
        <v>1010</v>
      </c>
      <c r="B45" s="1" t="s">
        <v>17</v>
      </c>
      <c r="C45" s="1">
        <v>947</v>
      </c>
      <c r="D45" s="1" t="s">
        <v>15</v>
      </c>
      <c r="E45" s="1">
        <v>2</v>
      </c>
    </row>
    <row r="46" spans="1:5" x14ac:dyDescent="0.25">
      <c r="A46" s="1">
        <v>1015</v>
      </c>
      <c r="B46" s="1" t="s">
        <v>18</v>
      </c>
      <c r="C46" s="1">
        <v>939</v>
      </c>
      <c r="D46" s="1" t="s">
        <v>16</v>
      </c>
      <c r="E46" s="1">
        <v>1</v>
      </c>
    </row>
    <row r="47" spans="1:5" x14ac:dyDescent="0.25">
      <c r="A47" s="1">
        <v>1015</v>
      </c>
      <c r="B47" s="1" t="s">
        <v>18</v>
      </c>
      <c r="C47" s="1">
        <v>939</v>
      </c>
      <c r="D47" s="1" t="s">
        <v>16</v>
      </c>
      <c r="E47" s="1">
        <v>2</v>
      </c>
    </row>
    <row r="48" spans="1:5" x14ac:dyDescent="0.25">
      <c r="A48" s="1">
        <v>1030</v>
      </c>
      <c r="B48" s="1" t="s">
        <v>5</v>
      </c>
      <c r="C48" s="1">
        <v>955</v>
      </c>
      <c r="D48" s="1" t="s">
        <v>0</v>
      </c>
      <c r="E48" s="1">
        <v>1</v>
      </c>
    </row>
    <row r="49" spans="1:5" x14ac:dyDescent="0.25">
      <c r="A49" s="1">
        <v>1030</v>
      </c>
      <c r="B49" s="1" t="s">
        <v>5</v>
      </c>
      <c r="C49" s="1">
        <v>955</v>
      </c>
      <c r="D49" s="1" t="s">
        <v>0</v>
      </c>
      <c r="E49" s="1">
        <v>2</v>
      </c>
    </row>
    <row r="50" spans="1:5" x14ac:dyDescent="0.25">
      <c r="A50" s="1">
        <v>1041</v>
      </c>
      <c r="B50" s="1" t="s">
        <v>28</v>
      </c>
      <c r="C50" s="1">
        <v>963</v>
      </c>
      <c r="D50" s="1" t="s">
        <v>24</v>
      </c>
      <c r="E50" s="1">
        <v>1</v>
      </c>
    </row>
    <row r="51" spans="1:5" x14ac:dyDescent="0.25">
      <c r="A51" s="1">
        <v>1041</v>
      </c>
      <c r="B51" s="1" t="s">
        <v>28</v>
      </c>
      <c r="C51" s="1">
        <v>963</v>
      </c>
      <c r="D51" s="1" t="s">
        <v>24</v>
      </c>
      <c r="E51" s="1">
        <v>2</v>
      </c>
    </row>
    <row r="52" spans="1:5" x14ac:dyDescent="0.25">
      <c r="A52" s="1">
        <v>1047</v>
      </c>
      <c r="B52" s="1" t="s">
        <v>14</v>
      </c>
      <c r="C52" s="1">
        <v>1069</v>
      </c>
      <c r="D52" s="1" t="s">
        <v>29</v>
      </c>
      <c r="E52" s="1">
        <v>1</v>
      </c>
    </row>
    <row r="53" spans="1:5" x14ac:dyDescent="0.25">
      <c r="A53" s="1">
        <v>1047</v>
      </c>
      <c r="B53" s="1" t="s">
        <v>14</v>
      </c>
      <c r="C53" s="1">
        <v>1069</v>
      </c>
      <c r="D53" s="1" t="s">
        <v>29</v>
      </c>
      <c r="E53" s="1">
        <v>2</v>
      </c>
    </row>
    <row r="54" spans="1:5" x14ac:dyDescent="0.25">
      <c r="A54" s="1">
        <v>1057</v>
      </c>
      <c r="B54" s="1" t="s">
        <v>26</v>
      </c>
      <c r="C54" s="1">
        <v>1010</v>
      </c>
      <c r="D54" s="1" t="s">
        <v>17</v>
      </c>
      <c r="E54" s="1">
        <v>1</v>
      </c>
    </row>
    <row r="55" spans="1:5" x14ac:dyDescent="0.25">
      <c r="A55" s="1">
        <v>1057</v>
      </c>
      <c r="B55" s="1" t="s">
        <v>26</v>
      </c>
      <c r="C55" s="1">
        <v>1010</v>
      </c>
      <c r="D55" s="1" t="s">
        <v>17</v>
      </c>
      <c r="E55" s="1">
        <v>2</v>
      </c>
    </row>
    <row r="56" spans="1:5" x14ac:dyDescent="0.25">
      <c r="A56" s="1">
        <v>1057</v>
      </c>
      <c r="B56" s="1" t="s">
        <v>26</v>
      </c>
      <c r="C56" s="1">
        <v>1010</v>
      </c>
      <c r="D56" s="1" t="s">
        <v>17</v>
      </c>
      <c r="E56" s="1">
        <v>3</v>
      </c>
    </row>
    <row r="57" spans="1:5" x14ac:dyDescent="0.25">
      <c r="A57" s="1">
        <v>1060</v>
      </c>
      <c r="B57" s="1" t="s">
        <v>7</v>
      </c>
      <c r="C57" s="1">
        <v>897</v>
      </c>
      <c r="D57" s="1" t="s">
        <v>10</v>
      </c>
      <c r="E57" s="1">
        <v>1</v>
      </c>
    </row>
    <row r="58" spans="1:5" x14ac:dyDescent="0.25">
      <c r="A58" s="1">
        <v>1069</v>
      </c>
      <c r="B58" s="1" t="s">
        <v>29</v>
      </c>
      <c r="C58" s="1">
        <v>1041</v>
      </c>
      <c r="D58" s="1" t="s">
        <v>28</v>
      </c>
      <c r="E58" s="1">
        <v>1</v>
      </c>
    </row>
    <row r="59" spans="1:5" x14ac:dyDescent="0.25">
      <c r="A59" s="1">
        <v>1069</v>
      </c>
      <c r="B59" s="1" t="s">
        <v>29</v>
      </c>
      <c r="C59" s="1">
        <v>1041</v>
      </c>
      <c r="D59" s="1" t="s">
        <v>28</v>
      </c>
      <c r="E59" s="1">
        <v>2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1F68-5056-431B-ACEC-1B889C462C97}">
  <dimension ref="A1:L39"/>
  <sheetViews>
    <sheetView workbookViewId="0">
      <selection sqref="A1:F39"/>
    </sheetView>
  </sheetViews>
  <sheetFormatPr defaultRowHeight="15" x14ac:dyDescent="0.25"/>
  <cols>
    <col min="1" max="1" width="14.7109375" style="1" bestFit="1" customWidth="1"/>
    <col min="2" max="2" width="14" style="1" bestFit="1" customWidth="1"/>
    <col min="3" max="3" width="15" style="1" bestFit="1" customWidth="1"/>
    <col min="4" max="4" width="15.42578125" style="1" bestFit="1" customWidth="1"/>
    <col min="5" max="5" width="8.28515625" style="1" bestFit="1" customWidth="1"/>
    <col min="6" max="6" width="15.5703125" style="25" customWidth="1"/>
    <col min="7" max="7" width="9.140625" style="1"/>
    <col min="8" max="8" width="14.7109375" style="1" bestFit="1" customWidth="1"/>
    <col min="9" max="9" width="14" style="1" bestFit="1" customWidth="1"/>
    <col min="10" max="10" width="15" style="1" bestFit="1" customWidth="1"/>
    <col min="11" max="11" width="15.42578125" style="1" bestFit="1" customWidth="1"/>
    <col min="12" max="12" width="8.28515625" style="1" bestFit="1" customWidth="1"/>
    <col min="13" max="13" width="14.5703125" style="1" bestFit="1" customWidth="1"/>
    <col min="14" max="14" width="15" style="1" bestFit="1" customWidth="1"/>
    <col min="15" max="15" width="8.28515625" style="1" bestFit="1" customWidth="1"/>
    <col min="16" max="16384" width="9.140625" style="1"/>
  </cols>
  <sheetData>
    <row r="1" spans="1:12" x14ac:dyDescent="0.25">
      <c r="A1" s="1" t="s">
        <v>30</v>
      </c>
      <c r="B1" s="1" t="s">
        <v>33</v>
      </c>
      <c r="C1" s="1" t="s">
        <v>31</v>
      </c>
      <c r="D1" s="1" t="s">
        <v>34</v>
      </c>
      <c r="E1" s="1" t="s">
        <v>32</v>
      </c>
      <c r="F1" s="25" t="s">
        <v>109</v>
      </c>
      <c r="H1" s="1" t="s">
        <v>30</v>
      </c>
      <c r="I1" s="1" t="s">
        <v>33</v>
      </c>
      <c r="J1" s="1" t="s">
        <v>31</v>
      </c>
      <c r="K1" s="1" t="s">
        <v>34</v>
      </c>
      <c r="L1" s="1" t="s">
        <v>32</v>
      </c>
    </row>
    <row r="2" spans="1:12" x14ac:dyDescent="0.25">
      <c r="A2" s="1" t="s">
        <v>2</v>
      </c>
      <c r="B2" s="1">
        <f>VLOOKUP(Tabela2[[#This Row],[DE]],CHOOSE({1,2},Barras!$B$2:$B$161,Barras!$A$2:$A$161),2,FALSE)</f>
        <v>933</v>
      </c>
      <c r="C2" s="1" t="s">
        <v>3</v>
      </c>
      <c r="D2" s="1">
        <f>VLOOKUP(Tabela2[[#This Row],[PARA]],CHOOSE({1,2},Barras!$B$2:$B$161,Barras!$A$2:$A$161),2,FALSE)</f>
        <v>856</v>
      </c>
      <c r="E2" s="2">
        <v>2.7882999999999998E-4</v>
      </c>
      <c r="F2" s="25">
        <f>1-Tabela2[[#This Row],[q]]</f>
        <v>0.99972117000000005</v>
      </c>
      <c r="H2" s="1" t="s">
        <v>3</v>
      </c>
      <c r="I2" s="1">
        <f>VLOOKUP(Tabela25[[#This Row],[DE]],CHOOSE({1,2},Barras!$B$2:$B$161,Barras!$A$2:$A$161),2,FALSE)</f>
        <v>856</v>
      </c>
      <c r="J2" s="1" t="s">
        <v>2</v>
      </c>
      <c r="K2" s="1">
        <f>VLOOKUP(Tabela25[[#This Row],[PARA]],CHOOSE({1,2},Barras!$B$2:$B$161,Barras!$A$2:$A$161),2,FALSE)</f>
        <v>933</v>
      </c>
      <c r="L2" s="2">
        <v>2.7882999999999998E-4</v>
      </c>
    </row>
    <row r="3" spans="1:12" x14ac:dyDescent="0.25">
      <c r="A3" s="1" t="s">
        <v>2</v>
      </c>
      <c r="B3" s="1">
        <f>VLOOKUP(Tabela2[[#This Row],[DE]],CHOOSE({1,2},Barras!$B$2:$B$161,Barras!$A$2:$A$161),2,FALSE)</f>
        <v>933</v>
      </c>
      <c r="C3" s="1" t="s">
        <v>6</v>
      </c>
      <c r="D3" s="1">
        <f>VLOOKUP(Tabela2[[#This Row],[PARA]],CHOOSE({1,2},Barras!$B$2:$B$161,Barras!$A$2:$A$161),2,FALSE)</f>
        <v>895</v>
      </c>
      <c r="E3" s="2">
        <v>1.2577000000000001E-3</v>
      </c>
      <c r="F3" s="25">
        <f>1-Tabela2[[#This Row],[q]]</f>
        <v>0.99874229999999997</v>
      </c>
      <c r="H3" s="1" t="s">
        <v>6</v>
      </c>
      <c r="I3" s="1">
        <f>VLOOKUP(Tabela25[[#This Row],[DE]],CHOOSE({1,2},Barras!$B$2:$B$161,Barras!$A$2:$A$161),2,FALSE)</f>
        <v>895</v>
      </c>
      <c r="J3" s="1" t="s">
        <v>2</v>
      </c>
      <c r="K3" s="1">
        <f>VLOOKUP(Tabela25[[#This Row],[PARA]],CHOOSE({1,2},Barras!$B$2:$B$161,Barras!$A$2:$A$161),2,FALSE)</f>
        <v>933</v>
      </c>
      <c r="L3" s="2">
        <v>1.2577000000000001E-3</v>
      </c>
    </row>
    <row r="4" spans="1:12" x14ac:dyDescent="0.25">
      <c r="A4" s="1" t="s">
        <v>2</v>
      </c>
      <c r="B4" s="1">
        <f>VLOOKUP(Tabela2[[#This Row],[DE]],CHOOSE({1,2},Barras!$B$2:$B$161,Barras!$A$2:$A$161),2,FALSE)</f>
        <v>933</v>
      </c>
      <c r="C4" s="1" t="s">
        <v>0</v>
      </c>
      <c r="D4" s="1">
        <f>VLOOKUP(Tabela2[[#This Row],[PARA]],CHOOSE({1,2},Barras!$B$2:$B$161,Barras!$A$2:$A$161),2,FALSE)</f>
        <v>955</v>
      </c>
      <c r="E4" s="2">
        <v>8.6647999999999998E-4</v>
      </c>
      <c r="F4" s="25">
        <f>1-Tabela2[[#This Row],[q]]</f>
        <v>0.99913352</v>
      </c>
      <c r="H4" s="1" t="s">
        <v>0</v>
      </c>
      <c r="I4" s="1">
        <f>VLOOKUP(Tabela25[[#This Row],[DE]],CHOOSE({1,2},Barras!$B$2:$B$161,Barras!$A$2:$A$161),2,FALSE)</f>
        <v>955</v>
      </c>
      <c r="J4" s="1" t="s">
        <v>2</v>
      </c>
      <c r="K4" s="1">
        <f>VLOOKUP(Tabela25[[#This Row],[PARA]],CHOOSE({1,2},Barras!$B$2:$B$161,Barras!$A$2:$A$161),2,FALSE)</f>
        <v>933</v>
      </c>
      <c r="L4" s="2">
        <v>8.6647999999999998E-4</v>
      </c>
    </row>
    <row r="5" spans="1:12" x14ac:dyDescent="0.25">
      <c r="A5" s="1" t="s">
        <v>2</v>
      </c>
      <c r="B5" s="1">
        <f>VLOOKUP(Tabela2[[#This Row],[DE]],CHOOSE({1,2},Barras!$B$2:$B$161,Barras!$A$2:$A$161),2,FALSE)</f>
        <v>933</v>
      </c>
      <c r="C5" s="1" t="s">
        <v>9</v>
      </c>
      <c r="D5" s="1">
        <f>VLOOKUP(Tabela2[[#This Row],[PARA]],CHOOSE({1,2},Barras!$B$2:$B$161,Barras!$A$2:$A$161),2,FALSE)</f>
        <v>959</v>
      </c>
      <c r="E5" s="2">
        <v>1.1555999999999999E-3</v>
      </c>
      <c r="F5" s="25">
        <f>1-Tabela2[[#This Row],[q]]</f>
        <v>0.99884439999999997</v>
      </c>
      <c r="H5" s="1" t="s">
        <v>9</v>
      </c>
      <c r="I5" s="1">
        <f>VLOOKUP(Tabela25[[#This Row],[DE]],CHOOSE({1,2},Barras!$B$2:$B$161,Barras!$A$2:$A$161),2,FALSE)</f>
        <v>959</v>
      </c>
      <c r="J5" s="1" t="s">
        <v>2</v>
      </c>
      <c r="K5" s="1">
        <f>VLOOKUP(Tabela25[[#This Row],[PARA]],CHOOSE({1,2},Barras!$B$2:$B$161,Barras!$A$2:$A$161),2,FALSE)</f>
        <v>933</v>
      </c>
      <c r="L5" s="2">
        <v>1.1555999999999999E-3</v>
      </c>
    </row>
    <row r="6" spans="1:12" x14ac:dyDescent="0.25">
      <c r="A6" s="1" t="s">
        <v>2</v>
      </c>
      <c r="B6" s="1">
        <f>VLOOKUP(Tabela2[[#This Row],[DE]],CHOOSE({1,2},Barras!$B$2:$B$161,Barras!$A$2:$A$161),2,FALSE)</f>
        <v>933</v>
      </c>
      <c r="C6" s="1" t="s">
        <v>8</v>
      </c>
      <c r="D6" s="1">
        <f>VLOOKUP(Tabela2[[#This Row],[PARA]],CHOOSE({1,2},Barras!$B$2:$B$161,Barras!$A$2:$A$161),2,FALSE)</f>
        <v>999</v>
      </c>
      <c r="E6" s="2">
        <v>8.5125999999999995E-4</v>
      </c>
      <c r="F6" s="25">
        <f>1-Tabela2[[#This Row],[q]]</f>
        <v>0.99914873999999998</v>
      </c>
      <c r="H6" s="1" t="s">
        <v>8</v>
      </c>
      <c r="I6" s="1">
        <f>VLOOKUP(Tabela25[[#This Row],[DE]],CHOOSE({1,2},Barras!$B$2:$B$161,Barras!$A$2:$A$161),2,FALSE)</f>
        <v>999</v>
      </c>
      <c r="J6" s="1" t="s">
        <v>2</v>
      </c>
      <c r="K6" s="1">
        <f>VLOOKUP(Tabela25[[#This Row],[PARA]],CHOOSE({1,2},Barras!$B$2:$B$161,Barras!$A$2:$A$161),2,FALSE)</f>
        <v>933</v>
      </c>
      <c r="L6" s="2">
        <v>8.5125999999999995E-4</v>
      </c>
    </row>
    <row r="7" spans="1:12" x14ac:dyDescent="0.25">
      <c r="A7" s="1" t="s">
        <v>6</v>
      </c>
      <c r="B7" s="1">
        <f>VLOOKUP(Tabela2[[#This Row],[DE]],CHOOSE({1,2},Barras!$B$2:$B$161,Barras!$A$2:$A$161),2,FALSE)</f>
        <v>895</v>
      </c>
      <c r="C7" s="1" t="s">
        <v>9</v>
      </c>
      <c r="D7" s="1">
        <f>VLOOKUP(Tabela2[[#This Row],[PARA]],CHOOSE({1,2},Barras!$B$2:$B$161,Barras!$A$2:$A$161),2,FALSE)</f>
        <v>959</v>
      </c>
      <c r="E7" s="2">
        <v>1.6475999999999999E-4</v>
      </c>
      <c r="F7" s="25">
        <f>1-Tabela2[[#This Row],[q]]</f>
        <v>0.99983524000000001</v>
      </c>
      <c r="H7" s="1" t="s">
        <v>9</v>
      </c>
      <c r="I7" s="1">
        <f>VLOOKUP(Tabela25[[#This Row],[DE]],CHOOSE({1,2},Barras!$B$2:$B$161,Barras!$A$2:$A$161),2,FALSE)</f>
        <v>959</v>
      </c>
      <c r="J7" s="1" t="s">
        <v>6</v>
      </c>
      <c r="K7" s="1">
        <f>VLOOKUP(Tabela25[[#This Row],[PARA]],CHOOSE({1,2},Barras!$B$2:$B$161,Barras!$A$2:$A$161),2,FALSE)</f>
        <v>895</v>
      </c>
      <c r="L7" s="2">
        <v>1.6475999999999999E-4</v>
      </c>
    </row>
    <row r="8" spans="1:12" x14ac:dyDescent="0.25">
      <c r="A8" s="1" t="s">
        <v>1</v>
      </c>
      <c r="B8" s="1">
        <f>VLOOKUP(Tabela2[[#This Row],[DE]],CHOOSE({1,2},Barras!$B$2:$B$161,Barras!$A$2:$A$161),2,FALSE)</f>
        <v>946</v>
      </c>
      <c r="C8" s="1" t="s">
        <v>13</v>
      </c>
      <c r="D8" s="1">
        <f>VLOOKUP(Tabela2[[#This Row],[PARA]],CHOOSE({1,2},Barras!$B$2:$B$161,Barras!$A$2:$A$161),2,FALSE)</f>
        <v>938</v>
      </c>
      <c r="E8" s="2">
        <v>4.2778E-4</v>
      </c>
      <c r="F8" s="25">
        <f>1-Tabela2[[#This Row],[q]]</f>
        <v>0.99957222000000001</v>
      </c>
      <c r="H8" s="1" t="s">
        <v>13</v>
      </c>
      <c r="I8" s="1">
        <f>VLOOKUP(Tabela25[[#This Row],[DE]],CHOOSE({1,2},Barras!$B$2:$B$161,Barras!$A$2:$A$161),2,FALSE)</f>
        <v>938</v>
      </c>
      <c r="J8" s="1" t="s">
        <v>1</v>
      </c>
      <c r="K8" s="1">
        <f>VLOOKUP(Tabela25[[#This Row],[PARA]],CHOOSE({1,2},Barras!$B$2:$B$161,Barras!$A$2:$A$161),2,FALSE)</f>
        <v>946</v>
      </c>
      <c r="L8" s="2">
        <v>4.2778E-4</v>
      </c>
    </row>
    <row r="9" spans="1:12" x14ac:dyDescent="0.25">
      <c r="A9" s="1" t="s">
        <v>1</v>
      </c>
      <c r="B9" s="1">
        <f>VLOOKUP(Tabela2[[#This Row],[DE]],CHOOSE({1,2},Barras!$B$2:$B$161,Barras!$A$2:$A$161),2,FALSE)</f>
        <v>946</v>
      </c>
      <c r="C9" s="1" t="s">
        <v>0</v>
      </c>
      <c r="D9" s="1">
        <f>VLOOKUP(Tabela2[[#This Row],[PARA]],CHOOSE({1,2},Barras!$B$2:$B$161,Barras!$A$2:$A$161),2,FALSE)</f>
        <v>955</v>
      </c>
      <c r="E9" s="2">
        <v>1.1535E-3</v>
      </c>
      <c r="F9" s="25">
        <f>1-Tabela2[[#This Row],[q]]</f>
        <v>0.99884649999999997</v>
      </c>
      <c r="H9" s="1" t="s">
        <v>0</v>
      </c>
      <c r="I9" s="1">
        <f>VLOOKUP(Tabela25[[#This Row],[DE]],CHOOSE({1,2},Barras!$B$2:$B$161,Barras!$A$2:$A$161),2,FALSE)</f>
        <v>955</v>
      </c>
      <c r="J9" s="1" t="s">
        <v>1</v>
      </c>
      <c r="K9" s="1">
        <f>VLOOKUP(Tabela25[[#This Row],[PARA]],CHOOSE({1,2},Barras!$B$2:$B$161,Barras!$A$2:$A$161),2,FALSE)</f>
        <v>946</v>
      </c>
      <c r="L9" s="2">
        <v>1.1535E-3</v>
      </c>
    </row>
    <row r="10" spans="1:12" x14ac:dyDescent="0.25">
      <c r="A10" s="1" t="s">
        <v>13</v>
      </c>
      <c r="B10" s="1">
        <f>VLOOKUP(Tabela2[[#This Row],[DE]],CHOOSE({1,2},Barras!$B$2:$B$161,Barras!$A$2:$A$161),2,FALSE)</f>
        <v>938</v>
      </c>
      <c r="C10" s="1" t="s">
        <v>0</v>
      </c>
      <c r="D10" s="1">
        <f>VLOOKUP(Tabela2[[#This Row],[PARA]],CHOOSE({1,2},Barras!$B$2:$B$161,Barras!$A$2:$A$161),2,FALSE)</f>
        <v>955</v>
      </c>
      <c r="E10" s="2">
        <v>1.2405000000000001E-3</v>
      </c>
      <c r="F10" s="25">
        <f>1-Tabela2[[#This Row],[q]]</f>
        <v>0.99875950000000002</v>
      </c>
      <c r="H10" s="1" t="s">
        <v>0</v>
      </c>
      <c r="I10" s="1">
        <f>VLOOKUP(Tabela25[[#This Row],[DE]],CHOOSE({1,2},Barras!$B$2:$B$161,Barras!$A$2:$A$161),2,FALSE)</f>
        <v>955</v>
      </c>
      <c r="J10" s="1" t="s">
        <v>13</v>
      </c>
      <c r="K10" s="1">
        <f>VLOOKUP(Tabela25[[#This Row],[PARA]],CHOOSE({1,2},Barras!$B$2:$B$161,Barras!$A$2:$A$161),2,FALSE)</f>
        <v>938</v>
      </c>
      <c r="L10" s="2">
        <v>1.2405000000000001E-3</v>
      </c>
    </row>
    <row r="11" spans="1:12" x14ac:dyDescent="0.25">
      <c r="A11" s="1" t="s">
        <v>13</v>
      </c>
      <c r="B11" s="1">
        <f>VLOOKUP(Tabela2[[#This Row],[DE]],CHOOSE({1,2},Barras!$B$2:$B$161,Barras!$A$2:$A$161),2,FALSE)</f>
        <v>938</v>
      </c>
      <c r="C11" s="1" t="s">
        <v>9</v>
      </c>
      <c r="D11" s="1">
        <f>VLOOKUP(Tabela2[[#This Row],[PARA]],CHOOSE({1,2},Barras!$B$2:$B$161,Barras!$A$2:$A$161),2,FALSE)</f>
        <v>959</v>
      </c>
      <c r="E11" s="2">
        <v>6.7836999999999997E-4</v>
      </c>
      <c r="F11" s="25">
        <f>1-Tabela2[[#This Row],[q]]</f>
        <v>0.99932162999999996</v>
      </c>
      <c r="H11" s="1" t="s">
        <v>9</v>
      </c>
      <c r="I11" s="1">
        <f>VLOOKUP(Tabela25[[#This Row],[DE]],CHOOSE({1,2},Barras!$B$2:$B$161,Barras!$A$2:$A$161),2,FALSE)</f>
        <v>959</v>
      </c>
      <c r="J11" s="1" t="s">
        <v>13</v>
      </c>
      <c r="K11" s="1">
        <f>VLOOKUP(Tabela25[[#This Row],[PARA]],CHOOSE({1,2},Barras!$B$2:$B$161,Barras!$A$2:$A$161),2,FALSE)</f>
        <v>938</v>
      </c>
      <c r="L11" s="2">
        <v>6.7836999999999997E-4</v>
      </c>
    </row>
    <row r="12" spans="1:12" x14ac:dyDescent="0.25">
      <c r="A12" s="1" t="s">
        <v>19</v>
      </c>
      <c r="B12" s="1">
        <f>VLOOKUP(Tabela2[[#This Row],[DE]],CHOOSE({1,2},Barras!$B$2:$B$161,Barras!$A$2:$A$161),2,FALSE)</f>
        <v>896</v>
      </c>
      <c r="C12" s="1" t="s">
        <v>10</v>
      </c>
      <c r="D12" s="1">
        <f>VLOOKUP(Tabela2[[#This Row],[PARA]],CHOOSE({1,2},Barras!$B$2:$B$161,Barras!$A$2:$A$161),2,FALSE)</f>
        <v>897</v>
      </c>
      <c r="E12" s="2">
        <v>3.0980999999999999E-4</v>
      </c>
      <c r="F12" s="25">
        <f>1-Tabela2[[#This Row],[q]]</f>
        <v>0.99969019000000003</v>
      </c>
      <c r="H12" s="1" t="s">
        <v>10</v>
      </c>
      <c r="I12" s="1">
        <f>VLOOKUP(Tabela25[[#This Row],[DE]],CHOOSE({1,2},Barras!$B$2:$B$161,Barras!$A$2:$A$161),2,FALSE)</f>
        <v>897</v>
      </c>
      <c r="J12" s="1" t="s">
        <v>19</v>
      </c>
      <c r="K12" s="1">
        <f>VLOOKUP(Tabela25[[#This Row],[PARA]],CHOOSE({1,2},Barras!$B$2:$B$161,Barras!$A$2:$A$161),2,FALSE)</f>
        <v>896</v>
      </c>
      <c r="L12" s="2">
        <v>3.0980999999999999E-4</v>
      </c>
    </row>
    <row r="13" spans="1:12" x14ac:dyDescent="0.25">
      <c r="A13" s="1" t="s">
        <v>19</v>
      </c>
      <c r="B13" s="1">
        <f>VLOOKUP(Tabela2[[#This Row],[DE]],CHOOSE({1,2},Barras!$B$2:$B$161,Barras!$A$2:$A$161),2,FALSE)</f>
        <v>896</v>
      </c>
      <c r="C13" s="1" t="s">
        <v>8</v>
      </c>
      <c r="D13" s="1">
        <f>VLOOKUP(Tabela2[[#This Row],[PARA]],CHOOSE({1,2},Barras!$B$2:$B$161,Barras!$A$2:$A$161),2,FALSE)</f>
        <v>999</v>
      </c>
      <c r="E13" s="2">
        <v>1.0269999999999999E-3</v>
      </c>
      <c r="F13" s="25">
        <f>1-Tabela2[[#This Row],[q]]</f>
        <v>0.998973</v>
      </c>
      <c r="H13" s="1" t="s">
        <v>8</v>
      </c>
      <c r="I13" s="1">
        <f>VLOOKUP(Tabela25[[#This Row],[DE]],CHOOSE({1,2},Barras!$B$2:$B$161,Barras!$A$2:$A$161),2,FALSE)</f>
        <v>999</v>
      </c>
      <c r="J13" s="1" t="s">
        <v>19</v>
      </c>
      <c r="K13" s="1">
        <f>VLOOKUP(Tabela25[[#This Row],[PARA]],CHOOSE({1,2},Barras!$B$2:$B$161,Barras!$A$2:$A$161),2,FALSE)</f>
        <v>896</v>
      </c>
      <c r="L13" s="2">
        <v>1.0269999999999999E-3</v>
      </c>
    </row>
    <row r="14" spans="1:12" x14ac:dyDescent="0.25">
      <c r="A14" s="1" t="s">
        <v>22</v>
      </c>
      <c r="B14" s="1">
        <f>VLOOKUP(Tabela2[[#This Row],[DE]],CHOOSE({1,2},Barras!$B$2:$B$161,Barras!$A$2:$A$161),2,FALSE)</f>
        <v>964</v>
      </c>
      <c r="C14" s="1" t="s">
        <v>0</v>
      </c>
      <c r="D14" s="1">
        <f>VLOOKUP(Tabela2[[#This Row],[PARA]],CHOOSE({1,2},Barras!$B$2:$B$161,Barras!$A$2:$A$161),2,FALSE)</f>
        <v>955</v>
      </c>
      <c r="E14" s="2">
        <v>9.9905000000000002E-4</v>
      </c>
      <c r="F14" s="25">
        <f>1-Tabela2[[#This Row],[q]]</f>
        <v>0.99900095</v>
      </c>
      <c r="H14" s="1" t="s">
        <v>0</v>
      </c>
      <c r="I14" s="1">
        <f>VLOOKUP(Tabela25[[#This Row],[DE]],CHOOSE({1,2},Barras!$B$2:$B$161,Barras!$A$2:$A$161),2,FALSE)</f>
        <v>955</v>
      </c>
      <c r="J14" s="1" t="s">
        <v>22</v>
      </c>
      <c r="K14" s="1">
        <f>VLOOKUP(Tabela25[[#This Row],[PARA]],CHOOSE({1,2},Barras!$B$2:$B$161,Barras!$A$2:$A$161),2,FALSE)</f>
        <v>964</v>
      </c>
      <c r="L14" s="2">
        <v>9.9905000000000002E-4</v>
      </c>
    </row>
    <row r="15" spans="1:12" x14ac:dyDescent="0.25">
      <c r="A15" s="1" t="s">
        <v>22</v>
      </c>
      <c r="B15" s="1">
        <f>VLOOKUP(Tabela2[[#This Row],[DE]],CHOOSE({1,2},Barras!$B$2:$B$161,Barras!$A$2:$A$161),2,FALSE)</f>
        <v>964</v>
      </c>
      <c r="C15" s="1" t="s">
        <v>25</v>
      </c>
      <c r="D15" s="1">
        <f>VLOOKUP(Tabela2[[#This Row],[PARA]],CHOOSE({1,2},Barras!$B$2:$B$161,Barras!$A$2:$A$161),2,FALSE)</f>
        <v>976</v>
      </c>
      <c r="E15" s="2">
        <v>3.8747E-4</v>
      </c>
      <c r="F15" s="25">
        <f>1-Tabela2[[#This Row],[q]]</f>
        <v>0.99961253000000005</v>
      </c>
      <c r="H15" s="1" t="s">
        <v>25</v>
      </c>
      <c r="I15" s="1">
        <f>VLOOKUP(Tabela25[[#This Row],[DE]],CHOOSE({1,2},Barras!$B$2:$B$161,Barras!$A$2:$A$161),2,FALSE)</f>
        <v>976</v>
      </c>
      <c r="J15" s="1" t="s">
        <v>22</v>
      </c>
      <c r="K15" s="1">
        <f>VLOOKUP(Tabela25[[#This Row],[PARA]],CHOOSE({1,2},Barras!$B$2:$B$161,Barras!$A$2:$A$161),2,FALSE)</f>
        <v>964</v>
      </c>
      <c r="L15" s="2">
        <v>3.8747E-4</v>
      </c>
    </row>
    <row r="16" spans="1:12" x14ac:dyDescent="0.25">
      <c r="A16" s="1" t="s">
        <v>22</v>
      </c>
      <c r="B16" s="1">
        <f>VLOOKUP(Tabela2[[#This Row],[DE]],CHOOSE({1,2},Barras!$B$2:$B$161,Barras!$A$2:$A$161),2,FALSE)</f>
        <v>964</v>
      </c>
      <c r="C16" s="1" t="s">
        <v>4</v>
      </c>
      <c r="D16" s="1">
        <f>VLOOKUP(Tabela2[[#This Row],[PARA]],CHOOSE({1,2},Barras!$B$2:$B$161,Barras!$A$2:$A$161),2,FALSE)</f>
        <v>995</v>
      </c>
      <c r="E16" s="2">
        <v>1.2528000000000001E-3</v>
      </c>
      <c r="F16" s="25">
        <f>1-Tabela2[[#This Row],[q]]</f>
        <v>0.99874719999999995</v>
      </c>
      <c r="H16" s="1" t="s">
        <v>4</v>
      </c>
      <c r="I16" s="1">
        <f>VLOOKUP(Tabela25[[#This Row],[DE]],CHOOSE({1,2},Barras!$B$2:$B$161,Barras!$A$2:$A$161),2,FALSE)</f>
        <v>995</v>
      </c>
      <c r="J16" s="1" t="s">
        <v>22</v>
      </c>
      <c r="K16" s="1">
        <f>VLOOKUP(Tabela25[[#This Row],[PARA]],CHOOSE({1,2},Barras!$B$2:$B$161,Barras!$A$2:$A$161),2,FALSE)</f>
        <v>964</v>
      </c>
      <c r="L16" s="2">
        <v>1.2528000000000001E-3</v>
      </c>
    </row>
    <row r="17" spans="1:12" x14ac:dyDescent="0.25">
      <c r="A17" s="1" t="s">
        <v>0</v>
      </c>
      <c r="B17" s="1">
        <f>VLOOKUP(Tabela2[[#This Row],[DE]],CHOOSE({1,2},Barras!$B$2:$B$161,Barras!$A$2:$A$161),2,FALSE)</f>
        <v>955</v>
      </c>
      <c r="C17" s="1" t="s">
        <v>27</v>
      </c>
      <c r="D17" s="1">
        <f>VLOOKUP(Tabela2[[#This Row],[PARA]],CHOOSE({1,2},Barras!$B$2:$B$161,Barras!$A$2:$A$161),2,FALSE)</f>
        <v>979</v>
      </c>
      <c r="E17" s="2">
        <v>1.2646000000000001E-3</v>
      </c>
      <c r="F17" s="25">
        <f>1-Tabela2[[#This Row],[q]]</f>
        <v>0.99873540000000005</v>
      </c>
      <c r="H17" s="1" t="s">
        <v>27</v>
      </c>
      <c r="I17" s="1">
        <f>VLOOKUP(Tabela25[[#This Row],[DE]],CHOOSE({1,2},Barras!$B$2:$B$161,Barras!$A$2:$A$161),2,FALSE)</f>
        <v>979</v>
      </c>
      <c r="J17" s="1" t="s">
        <v>0</v>
      </c>
      <c r="K17" s="1">
        <f>VLOOKUP(Tabela25[[#This Row],[PARA]],CHOOSE({1,2},Barras!$B$2:$B$161,Barras!$A$2:$A$161),2,FALSE)</f>
        <v>955</v>
      </c>
      <c r="L17" s="2">
        <v>1.2646000000000001E-3</v>
      </c>
    </row>
    <row r="18" spans="1:12" x14ac:dyDescent="0.25">
      <c r="A18" s="1" t="s">
        <v>0</v>
      </c>
      <c r="B18" s="1">
        <f>VLOOKUP(Tabela2[[#This Row],[DE]],CHOOSE({1,2},Barras!$B$2:$B$161,Barras!$A$2:$A$161),2,FALSE)</f>
        <v>955</v>
      </c>
      <c r="C18" s="1" t="s">
        <v>5</v>
      </c>
      <c r="D18" s="1">
        <f>VLOOKUP(Tabela2[[#This Row],[PARA]],CHOOSE({1,2},Barras!$B$2:$B$161,Barras!$A$2:$A$161),2,FALSE)</f>
        <v>1030</v>
      </c>
      <c r="E18" s="2">
        <v>1.9623000000000001E-4</v>
      </c>
      <c r="F18" s="25">
        <f>1-Tabela2[[#This Row],[q]]</f>
        <v>0.99980376999999998</v>
      </c>
      <c r="H18" s="1" t="s">
        <v>5</v>
      </c>
      <c r="I18" s="1">
        <f>VLOOKUP(Tabela25[[#This Row],[DE]],CHOOSE({1,2},Barras!$B$2:$B$161,Barras!$A$2:$A$161),2,FALSE)</f>
        <v>1030</v>
      </c>
      <c r="J18" s="1" t="s">
        <v>0</v>
      </c>
      <c r="K18" s="1">
        <f>VLOOKUP(Tabela25[[#This Row],[PARA]],CHOOSE({1,2},Barras!$B$2:$B$161,Barras!$A$2:$A$161),2,FALSE)</f>
        <v>955</v>
      </c>
      <c r="L18" s="2">
        <v>1.9623000000000001E-4</v>
      </c>
    </row>
    <row r="19" spans="1:12" x14ac:dyDescent="0.25">
      <c r="A19" s="1" t="s">
        <v>25</v>
      </c>
      <c r="B19" s="1">
        <f>VLOOKUP(Tabela2[[#This Row],[DE]],CHOOSE({1,2},Barras!$B$2:$B$161,Barras!$A$2:$A$161),2,FALSE)</f>
        <v>976</v>
      </c>
      <c r="C19" s="1" t="s">
        <v>27</v>
      </c>
      <c r="D19" s="1">
        <f>VLOOKUP(Tabela2[[#This Row],[PARA]],CHOOSE({1,2},Barras!$B$2:$B$161,Barras!$A$2:$A$161),2,FALSE)</f>
        <v>979</v>
      </c>
      <c r="E19" s="2">
        <v>1.4509000000000001E-4</v>
      </c>
      <c r="F19" s="25">
        <f>1-Tabela2[[#This Row],[q]]</f>
        <v>0.99985491000000004</v>
      </c>
      <c r="H19" s="1" t="s">
        <v>27</v>
      </c>
      <c r="I19" s="1">
        <f>VLOOKUP(Tabela25[[#This Row],[DE]],CHOOSE({1,2},Barras!$B$2:$B$161,Barras!$A$2:$A$161),2,FALSE)</f>
        <v>979</v>
      </c>
      <c r="J19" s="1" t="s">
        <v>25</v>
      </c>
      <c r="K19" s="1">
        <f>VLOOKUP(Tabela25[[#This Row],[PARA]],CHOOSE({1,2},Barras!$B$2:$B$161,Barras!$A$2:$A$161),2,FALSE)</f>
        <v>976</v>
      </c>
      <c r="L19" s="2">
        <v>1.4509000000000001E-4</v>
      </c>
    </row>
    <row r="20" spans="1:12" x14ac:dyDescent="0.25">
      <c r="A20" s="1" t="s">
        <v>4</v>
      </c>
      <c r="B20" s="1">
        <f>VLOOKUP(Tabela2[[#This Row],[DE]],CHOOSE({1,2},Barras!$B$2:$B$161,Barras!$A$2:$A$161),2,FALSE)</f>
        <v>995</v>
      </c>
      <c r="C20" s="1" t="s">
        <v>27</v>
      </c>
      <c r="D20" s="1">
        <f>VLOOKUP(Tabela2[[#This Row],[PARA]],CHOOSE({1,2},Barras!$B$2:$B$161,Barras!$A$2:$A$161),2,FALSE)</f>
        <v>979</v>
      </c>
      <c r="E20" s="2">
        <v>1.5422000000000001E-3</v>
      </c>
      <c r="F20" s="25">
        <f>1-Tabela2[[#This Row],[q]]</f>
        <v>0.99845779999999995</v>
      </c>
      <c r="H20" s="1" t="s">
        <v>27</v>
      </c>
      <c r="I20" s="1">
        <f>VLOOKUP(Tabela25[[#This Row],[DE]],CHOOSE({1,2},Barras!$B$2:$B$161,Barras!$A$2:$A$161),2,FALSE)</f>
        <v>979</v>
      </c>
      <c r="J20" s="1" t="s">
        <v>4</v>
      </c>
      <c r="K20" s="1">
        <f>VLOOKUP(Tabela25[[#This Row],[PARA]],CHOOSE({1,2},Barras!$B$2:$B$161,Barras!$A$2:$A$161),2,FALSE)</f>
        <v>995</v>
      </c>
      <c r="L20" s="2">
        <v>1.5422000000000001E-3</v>
      </c>
    </row>
    <row r="21" spans="1:12" x14ac:dyDescent="0.25">
      <c r="A21" s="1" t="s">
        <v>4</v>
      </c>
      <c r="B21" s="1">
        <f>VLOOKUP(Tabela2[[#This Row],[DE]],CHOOSE({1,2},Barras!$B$2:$B$161,Barras!$A$2:$A$161),2,FALSE)</f>
        <v>995</v>
      </c>
      <c r="C21" s="1" t="s">
        <v>5</v>
      </c>
      <c r="D21" s="1">
        <f>VLOOKUP(Tabela2[[#This Row],[PARA]],CHOOSE({1,2},Barras!$B$2:$B$161,Barras!$A$2:$A$161),2,FALSE)</f>
        <v>1030</v>
      </c>
      <c r="E21" s="2">
        <v>3.1766999999999999E-4</v>
      </c>
      <c r="F21" s="25">
        <f>1-Tabela2[[#This Row],[q]]</f>
        <v>0.99968232999999995</v>
      </c>
      <c r="H21" s="1" t="s">
        <v>5</v>
      </c>
      <c r="I21" s="1">
        <f>VLOOKUP(Tabela25[[#This Row],[DE]],CHOOSE({1,2},Barras!$B$2:$B$161,Barras!$A$2:$A$161),2,FALSE)</f>
        <v>1030</v>
      </c>
      <c r="J21" s="1" t="s">
        <v>4</v>
      </c>
      <c r="K21" s="1">
        <f>VLOOKUP(Tabela25[[#This Row],[PARA]],CHOOSE({1,2},Barras!$B$2:$B$161,Barras!$A$2:$A$161),2,FALSE)</f>
        <v>995</v>
      </c>
      <c r="L21" s="2">
        <v>3.1766999999999999E-4</v>
      </c>
    </row>
    <row r="22" spans="1:12" x14ac:dyDescent="0.25">
      <c r="A22" s="1" t="s">
        <v>4</v>
      </c>
      <c r="B22" s="1">
        <f>VLOOKUP(Tabela2[[#This Row],[DE]],CHOOSE({1,2},Barras!$B$2:$B$161,Barras!$A$2:$A$161),2,FALSE)</f>
        <v>995</v>
      </c>
      <c r="C22" s="1" t="s">
        <v>7</v>
      </c>
      <c r="D22" s="1">
        <f>VLOOKUP(Tabela2[[#This Row],[PARA]],CHOOSE({1,2},Barras!$B$2:$B$161,Barras!$A$2:$A$161),2,FALSE)</f>
        <v>1060</v>
      </c>
      <c r="E22" s="2">
        <v>9.1901999999999999E-4</v>
      </c>
      <c r="F22" s="25">
        <f>1-Tabela2[[#This Row],[q]]</f>
        <v>0.99908098000000001</v>
      </c>
      <c r="H22" s="1" t="s">
        <v>7</v>
      </c>
      <c r="I22" s="1">
        <f>VLOOKUP(Tabela25[[#This Row],[DE]],CHOOSE({1,2},Barras!$B$2:$B$161,Barras!$A$2:$A$161),2,FALSE)</f>
        <v>1060</v>
      </c>
      <c r="J22" s="1" t="s">
        <v>4</v>
      </c>
      <c r="K22" s="1">
        <f>VLOOKUP(Tabela25[[#This Row],[PARA]],CHOOSE({1,2},Barras!$B$2:$B$161,Barras!$A$2:$A$161),2,FALSE)</f>
        <v>995</v>
      </c>
      <c r="L22" s="2">
        <v>9.1901999999999999E-4</v>
      </c>
    </row>
    <row r="23" spans="1:12" x14ac:dyDescent="0.25">
      <c r="A23" s="1" t="s">
        <v>8</v>
      </c>
      <c r="B23" s="1">
        <f>VLOOKUP(Tabela2[[#This Row],[DE]],CHOOSE({1,2},Barras!$B$2:$B$161,Barras!$A$2:$A$161),2,FALSE)</f>
        <v>999</v>
      </c>
      <c r="C23" s="1" t="s">
        <v>7</v>
      </c>
      <c r="D23" s="1">
        <f>VLOOKUP(Tabela2[[#This Row],[PARA]],CHOOSE({1,2},Barras!$B$2:$B$161,Barras!$A$2:$A$161),2,FALSE)</f>
        <v>1060</v>
      </c>
      <c r="E23" s="2">
        <v>8.2081000000000005E-4</v>
      </c>
      <c r="F23" s="25">
        <f>1-Tabela2[[#This Row],[q]]</f>
        <v>0.99917918999999999</v>
      </c>
      <c r="H23" s="1" t="s">
        <v>7</v>
      </c>
      <c r="I23" s="1">
        <f>VLOOKUP(Tabela25[[#This Row],[DE]],CHOOSE({1,2},Barras!$B$2:$B$161,Barras!$A$2:$A$161),2,FALSE)</f>
        <v>1060</v>
      </c>
      <c r="J23" s="1" t="s">
        <v>8</v>
      </c>
      <c r="K23" s="1">
        <f>VLOOKUP(Tabela25[[#This Row],[PARA]],CHOOSE({1,2},Barras!$B$2:$B$161,Barras!$A$2:$A$161),2,FALSE)</f>
        <v>999</v>
      </c>
      <c r="L23" s="2">
        <v>8.2081000000000005E-4</v>
      </c>
    </row>
    <row r="24" spans="1:12" x14ac:dyDescent="0.25">
      <c r="A24" s="1" t="s">
        <v>10</v>
      </c>
      <c r="B24" s="1">
        <f>VLOOKUP(Tabela2[[#This Row],[DE]],CHOOSE({1,2},Barras!$B$2:$B$161,Barras!$A$2:$A$161),2,FALSE)</f>
        <v>897</v>
      </c>
      <c r="C24" s="1" t="s">
        <v>7</v>
      </c>
      <c r="D24" s="1">
        <f>VLOOKUP(Tabela2[[#This Row],[PARA]],CHOOSE({1,2},Barras!$B$2:$B$161,Barras!$A$2:$A$161),2,FALSE)</f>
        <v>1060</v>
      </c>
      <c r="E24" s="2">
        <v>4.4252000000000001E-4</v>
      </c>
      <c r="F24" s="25">
        <f>1-Tabela2[[#This Row],[q]]</f>
        <v>0.99955748</v>
      </c>
      <c r="H24" s="1" t="s">
        <v>7</v>
      </c>
      <c r="I24" s="1">
        <f>VLOOKUP(Tabela25[[#This Row],[DE]],CHOOSE({1,2},Barras!$B$2:$B$161,Barras!$A$2:$A$161),2,FALSE)</f>
        <v>1060</v>
      </c>
      <c r="J24" s="1" t="s">
        <v>10</v>
      </c>
      <c r="K24" s="1">
        <f>VLOOKUP(Tabela25[[#This Row],[PARA]],CHOOSE({1,2},Barras!$B$2:$B$161,Barras!$A$2:$A$161),2,FALSE)</f>
        <v>897</v>
      </c>
      <c r="L24" s="2">
        <v>4.4252000000000001E-4</v>
      </c>
    </row>
    <row r="25" spans="1:12" x14ac:dyDescent="0.25">
      <c r="A25" s="1" t="s">
        <v>3</v>
      </c>
      <c r="B25" s="1">
        <f>VLOOKUP(Tabela2[[#This Row],[DE]],CHOOSE({1,2},Barras!$B$2:$B$161,Barras!$A$2:$A$161),2,FALSE)</f>
        <v>856</v>
      </c>
      <c r="C25" s="1" t="s">
        <v>7</v>
      </c>
      <c r="D25" s="1">
        <f>VLOOKUP(Tabela2[[#This Row],[PARA]],CHOOSE({1,2},Barras!$B$2:$B$161,Barras!$A$2:$A$161),2,FALSE)</f>
        <v>1060</v>
      </c>
      <c r="E25" s="2">
        <v>2.9751000000000002E-4</v>
      </c>
      <c r="F25" s="25">
        <f>1-Tabela2[[#This Row],[q]]</f>
        <v>0.99970249</v>
      </c>
      <c r="H25" s="1" t="s">
        <v>7</v>
      </c>
      <c r="I25" s="1">
        <f>VLOOKUP(Tabela25[[#This Row],[DE]],CHOOSE({1,2},Barras!$B$2:$B$161,Barras!$A$2:$A$161),2,FALSE)</f>
        <v>1060</v>
      </c>
      <c r="J25" s="1" t="s">
        <v>3</v>
      </c>
      <c r="K25" s="1">
        <f>VLOOKUP(Tabela25[[#This Row],[PARA]],CHOOSE({1,2},Barras!$B$2:$B$161,Barras!$A$2:$A$161),2,FALSE)</f>
        <v>856</v>
      </c>
      <c r="L25" s="2">
        <v>2.9751000000000002E-4</v>
      </c>
    </row>
    <row r="26" spans="1:12" x14ac:dyDescent="0.25">
      <c r="A26" s="1" t="s">
        <v>11</v>
      </c>
      <c r="B26" s="1">
        <f>VLOOKUP(Tabela2[[#This Row],[DE]],CHOOSE({1,2},Barras!$B$2:$B$161,Barras!$A$2:$A$161),2,FALSE)</f>
        <v>934</v>
      </c>
      <c r="C26" s="1" t="s">
        <v>12</v>
      </c>
      <c r="D26" s="1">
        <f>VLOOKUP(Tabela2[[#This Row],[PARA]],CHOOSE({1,2},Barras!$B$2:$B$161,Barras!$A$2:$A$161),2,FALSE)</f>
        <v>960</v>
      </c>
      <c r="E26" s="2">
        <v>6.5850000000000001E-4</v>
      </c>
      <c r="F26" s="25">
        <f>1-Tabela2[[#This Row],[q]]</f>
        <v>0.99934149999999999</v>
      </c>
      <c r="H26" s="1" t="s">
        <v>12</v>
      </c>
      <c r="I26" s="1">
        <f>VLOOKUP(Tabela25[[#This Row],[DE]],CHOOSE({1,2},Barras!$B$2:$B$161,Barras!$A$2:$A$161),2,FALSE)</f>
        <v>960</v>
      </c>
      <c r="J26" s="1" t="s">
        <v>11</v>
      </c>
      <c r="K26" s="1">
        <f>VLOOKUP(Tabela25[[#This Row],[PARA]],CHOOSE({1,2},Barras!$B$2:$B$161,Barras!$A$2:$A$161),2,FALSE)</f>
        <v>934</v>
      </c>
      <c r="L26" s="2">
        <v>6.5850000000000001E-4</v>
      </c>
    </row>
    <row r="27" spans="1:12" x14ac:dyDescent="0.25">
      <c r="A27" s="1" t="s">
        <v>11</v>
      </c>
      <c r="B27" s="1">
        <f>VLOOKUP(Tabela2[[#This Row],[DE]],CHOOSE({1,2},Barras!$B$2:$B$161,Barras!$A$2:$A$161),2,FALSE)</f>
        <v>934</v>
      </c>
      <c r="C27" s="1" t="s">
        <v>14</v>
      </c>
      <c r="D27" s="1">
        <f>VLOOKUP(Tabela2[[#This Row],[PARA]],CHOOSE({1,2},Barras!$B$2:$B$161,Barras!$A$2:$A$161),2,FALSE)</f>
        <v>1047</v>
      </c>
      <c r="E27" s="2">
        <v>4.2973000000000002E-4</v>
      </c>
      <c r="F27" s="25">
        <f>1-Tabela2[[#This Row],[q]]</f>
        <v>0.99957026999999998</v>
      </c>
      <c r="H27" s="1" t="s">
        <v>14</v>
      </c>
      <c r="I27" s="1">
        <f>VLOOKUP(Tabela25[[#This Row],[DE]],CHOOSE({1,2},Barras!$B$2:$B$161,Barras!$A$2:$A$161),2,FALSE)</f>
        <v>1047</v>
      </c>
      <c r="J27" s="1" t="s">
        <v>11</v>
      </c>
      <c r="K27" s="1">
        <f>VLOOKUP(Tabela25[[#This Row],[PARA]],CHOOSE({1,2},Barras!$B$2:$B$161,Barras!$A$2:$A$161),2,FALSE)</f>
        <v>934</v>
      </c>
      <c r="L27" s="2">
        <v>4.2973000000000002E-4</v>
      </c>
    </row>
    <row r="28" spans="1:12" x14ac:dyDescent="0.25">
      <c r="A28" s="1" t="s">
        <v>15</v>
      </c>
      <c r="B28" s="1">
        <f>VLOOKUP(Tabela2[[#This Row],[DE]],CHOOSE({1,2},Barras!$B$2:$B$161,Barras!$A$2:$A$161),2,FALSE)</f>
        <v>947</v>
      </c>
      <c r="C28" s="1" t="s">
        <v>16</v>
      </c>
      <c r="D28" s="1">
        <f>VLOOKUP(Tabela2[[#This Row],[PARA]],CHOOSE({1,2},Barras!$B$2:$B$161,Barras!$A$2:$A$161),2,FALSE)</f>
        <v>939</v>
      </c>
      <c r="E28" s="2">
        <v>3.3626000000000001E-4</v>
      </c>
      <c r="F28" s="25">
        <f>1-Tabela2[[#This Row],[q]]</f>
        <v>0.99966374000000002</v>
      </c>
      <c r="H28" s="1" t="s">
        <v>16</v>
      </c>
      <c r="I28" s="1">
        <f>VLOOKUP(Tabela25[[#This Row],[DE]],CHOOSE({1,2},Barras!$B$2:$B$161,Barras!$A$2:$A$161),2,FALSE)</f>
        <v>939</v>
      </c>
      <c r="J28" s="1" t="s">
        <v>15</v>
      </c>
      <c r="K28" s="1">
        <f>VLOOKUP(Tabela25[[#This Row],[PARA]],CHOOSE({1,2},Barras!$B$2:$B$161,Barras!$A$2:$A$161),2,FALSE)</f>
        <v>947</v>
      </c>
      <c r="L28" s="2">
        <v>3.3626000000000001E-4</v>
      </c>
    </row>
    <row r="29" spans="1:12" x14ac:dyDescent="0.25">
      <c r="A29" s="1" t="s">
        <v>15</v>
      </c>
      <c r="B29" s="1">
        <f>VLOOKUP(Tabela2[[#This Row],[DE]],CHOOSE({1,2},Barras!$B$2:$B$161,Barras!$A$2:$A$161),2,FALSE)</f>
        <v>947</v>
      </c>
      <c r="C29" s="1" t="s">
        <v>17</v>
      </c>
      <c r="D29" s="1">
        <f>VLOOKUP(Tabela2[[#This Row],[PARA]],CHOOSE({1,2},Barras!$B$2:$B$161,Barras!$A$2:$A$161),2,FALSE)</f>
        <v>1010</v>
      </c>
      <c r="E29" s="2">
        <v>3.4675999999999999E-4</v>
      </c>
      <c r="F29" s="25">
        <f>1-Tabela2[[#This Row],[q]]</f>
        <v>0.99965324</v>
      </c>
      <c r="H29" s="1" t="s">
        <v>17</v>
      </c>
      <c r="I29" s="1">
        <f>VLOOKUP(Tabela25[[#This Row],[DE]],CHOOSE({1,2},Barras!$B$2:$B$161,Barras!$A$2:$A$161),2,FALSE)</f>
        <v>1010</v>
      </c>
      <c r="J29" s="1" t="s">
        <v>15</v>
      </c>
      <c r="K29" s="1">
        <f>VLOOKUP(Tabela25[[#This Row],[PARA]],CHOOSE({1,2},Barras!$B$2:$B$161,Barras!$A$2:$A$161),2,FALSE)</f>
        <v>947</v>
      </c>
      <c r="L29" s="2">
        <v>3.4675999999999999E-4</v>
      </c>
    </row>
    <row r="30" spans="1:12" x14ac:dyDescent="0.25">
      <c r="A30" s="1" t="s">
        <v>16</v>
      </c>
      <c r="B30" s="1">
        <f>VLOOKUP(Tabela2[[#This Row],[DE]],CHOOSE({1,2},Barras!$B$2:$B$161,Barras!$A$2:$A$161),2,FALSE)</f>
        <v>939</v>
      </c>
      <c r="C30" s="1" t="s">
        <v>18</v>
      </c>
      <c r="D30" s="1">
        <f>VLOOKUP(Tabela2[[#This Row],[PARA]],CHOOSE({1,2},Barras!$B$2:$B$161,Barras!$A$2:$A$161),2,FALSE)</f>
        <v>1015</v>
      </c>
      <c r="E30" s="2">
        <v>1.9550000000000001E-4</v>
      </c>
      <c r="F30" s="25">
        <f>1-Tabela2[[#This Row],[q]]</f>
        <v>0.99980449999999998</v>
      </c>
      <c r="H30" s="1" t="s">
        <v>18</v>
      </c>
      <c r="I30" s="1">
        <f>VLOOKUP(Tabela25[[#This Row],[DE]],CHOOSE({1,2},Barras!$B$2:$B$161,Barras!$A$2:$A$161),2,FALSE)</f>
        <v>1015</v>
      </c>
      <c r="J30" s="1" t="s">
        <v>16</v>
      </c>
      <c r="K30" s="1">
        <f>VLOOKUP(Tabela25[[#This Row],[PARA]],CHOOSE({1,2},Barras!$B$2:$B$161,Barras!$A$2:$A$161),2,FALSE)</f>
        <v>939</v>
      </c>
      <c r="L30" s="2">
        <v>1.9550000000000001E-4</v>
      </c>
    </row>
    <row r="31" spans="1:12" x14ac:dyDescent="0.25">
      <c r="A31" s="1" t="s">
        <v>20</v>
      </c>
      <c r="B31" s="1">
        <f>VLOOKUP(Tabela2[[#This Row],[DE]],CHOOSE({1,2},Barras!$B$2:$B$161,Barras!$A$2:$A$161),2,FALSE)</f>
        <v>839</v>
      </c>
      <c r="C31" s="1" t="s">
        <v>14</v>
      </c>
      <c r="D31" s="1">
        <f>VLOOKUP(Tabela2[[#This Row],[PARA]],CHOOSE({1,2},Barras!$B$2:$B$161,Barras!$A$2:$A$161),2,FALSE)</f>
        <v>1047</v>
      </c>
      <c r="E31" s="2">
        <v>2.1504E-4</v>
      </c>
      <c r="F31" s="25">
        <f>1-Tabela2[[#This Row],[q]]</f>
        <v>0.99978495999999994</v>
      </c>
      <c r="H31" s="1" t="s">
        <v>14</v>
      </c>
      <c r="I31" s="1">
        <f>VLOOKUP(Tabela25[[#This Row],[DE]],CHOOSE({1,2},Barras!$B$2:$B$161,Barras!$A$2:$A$161),2,FALSE)</f>
        <v>1047</v>
      </c>
      <c r="J31" s="1" t="s">
        <v>20</v>
      </c>
      <c r="K31" s="1">
        <f>VLOOKUP(Tabela25[[#This Row],[PARA]],CHOOSE({1,2},Barras!$B$2:$B$161,Barras!$A$2:$A$161),2,FALSE)</f>
        <v>839</v>
      </c>
      <c r="L31" s="2">
        <v>2.1504E-4</v>
      </c>
    </row>
    <row r="32" spans="1:12" x14ac:dyDescent="0.25">
      <c r="A32" s="1" t="s">
        <v>20</v>
      </c>
      <c r="B32" s="1">
        <f>VLOOKUP(Tabela2[[#This Row],[DE]],CHOOSE({1,2},Barras!$B$2:$B$161,Barras!$A$2:$A$161),2,FALSE)</f>
        <v>839</v>
      </c>
      <c r="C32" s="1" t="s">
        <v>21</v>
      </c>
      <c r="D32" s="1">
        <f>VLOOKUP(Tabela2[[#This Row],[PARA]],CHOOSE({1,2},Barras!$B$2:$B$161,Barras!$A$2:$A$161),2,FALSE)</f>
        <v>2458</v>
      </c>
      <c r="E32" s="2">
        <v>2.7589E-5</v>
      </c>
      <c r="F32" s="25">
        <f>1-Tabela2[[#This Row],[q]]</f>
        <v>0.99997241100000001</v>
      </c>
      <c r="H32" s="1" t="s">
        <v>21</v>
      </c>
      <c r="I32" s="1">
        <f>VLOOKUP(Tabela25[[#This Row],[DE]],CHOOSE({1,2},Barras!$B$2:$B$161,Barras!$A$2:$A$161),2,FALSE)</f>
        <v>2458</v>
      </c>
      <c r="J32" s="1" t="s">
        <v>20</v>
      </c>
      <c r="K32" s="1">
        <f>VLOOKUP(Tabela25[[#This Row],[PARA]],CHOOSE({1,2},Barras!$B$2:$B$161,Barras!$A$2:$A$161),2,FALSE)</f>
        <v>839</v>
      </c>
      <c r="L32" s="2">
        <v>2.7589E-5</v>
      </c>
    </row>
    <row r="33" spans="1:12" x14ac:dyDescent="0.25">
      <c r="A33" s="1" t="s">
        <v>23</v>
      </c>
      <c r="B33" s="1">
        <f>VLOOKUP(Tabela2[[#This Row],[DE]],CHOOSE({1,2},Barras!$B$2:$B$161,Barras!$A$2:$A$161),2,FALSE)</f>
        <v>965</v>
      </c>
      <c r="C33" s="1" t="s">
        <v>24</v>
      </c>
      <c r="D33" s="1">
        <f>VLOOKUP(Tabela2[[#This Row],[PARA]],CHOOSE({1,2},Barras!$B$2:$B$161,Barras!$A$2:$A$161),2,FALSE)</f>
        <v>963</v>
      </c>
      <c r="E33" s="2">
        <v>1.4266999999999999E-4</v>
      </c>
      <c r="F33" s="25">
        <f>1-Tabela2[[#This Row],[q]]</f>
        <v>0.99985732999999999</v>
      </c>
      <c r="H33" s="1" t="s">
        <v>24</v>
      </c>
      <c r="I33" s="1">
        <f>VLOOKUP(Tabela25[[#This Row],[DE]],CHOOSE({1,2},Barras!$B$2:$B$161,Barras!$A$2:$A$161),2,FALSE)</f>
        <v>963</v>
      </c>
      <c r="J33" s="1" t="s">
        <v>23</v>
      </c>
      <c r="K33" s="1">
        <f>VLOOKUP(Tabela25[[#This Row],[PARA]],CHOOSE({1,2},Barras!$B$2:$B$161,Barras!$A$2:$A$161),2,FALSE)</f>
        <v>965</v>
      </c>
      <c r="L33" s="2">
        <v>1.4266999999999999E-4</v>
      </c>
    </row>
    <row r="34" spans="1:12" x14ac:dyDescent="0.25">
      <c r="A34" s="1" t="s">
        <v>23</v>
      </c>
      <c r="B34" s="1">
        <f>VLOOKUP(Tabela2[[#This Row],[DE]],CHOOSE({1,2},Barras!$B$2:$B$161,Barras!$A$2:$A$161),2,FALSE)</f>
        <v>965</v>
      </c>
      <c r="C34" s="1" t="s">
        <v>26</v>
      </c>
      <c r="D34" s="1">
        <f>VLOOKUP(Tabela2[[#This Row],[PARA]],CHOOSE({1,2},Barras!$B$2:$B$161,Barras!$A$2:$A$161),2,FALSE)</f>
        <v>1057</v>
      </c>
      <c r="E34" s="2">
        <v>5.6384999999999996E-4</v>
      </c>
      <c r="F34" s="25">
        <f>1-Tabela2[[#This Row],[q]]</f>
        <v>0.99943614999999997</v>
      </c>
      <c r="H34" s="1" t="s">
        <v>26</v>
      </c>
      <c r="I34" s="1">
        <f>VLOOKUP(Tabela25[[#This Row],[DE]],CHOOSE({1,2},Barras!$B$2:$B$161,Barras!$A$2:$A$161),2,FALSE)</f>
        <v>1057</v>
      </c>
      <c r="J34" s="1" t="s">
        <v>23</v>
      </c>
      <c r="K34" s="1">
        <f>VLOOKUP(Tabela25[[#This Row],[PARA]],CHOOSE({1,2},Barras!$B$2:$B$161,Barras!$A$2:$A$161),2,FALSE)</f>
        <v>965</v>
      </c>
      <c r="L34" s="2">
        <v>5.6384999999999996E-4</v>
      </c>
    </row>
    <row r="35" spans="1:12" x14ac:dyDescent="0.25">
      <c r="A35" s="1" t="s">
        <v>12</v>
      </c>
      <c r="B35" s="1">
        <f>VLOOKUP(Tabela2[[#This Row],[DE]],CHOOSE({1,2},Barras!$B$2:$B$161,Barras!$A$2:$A$161),2,FALSE)</f>
        <v>960</v>
      </c>
      <c r="C35" s="1" t="s">
        <v>18</v>
      </c>
      <c r="D35" s="1">
        <f>VLOOKUP(Tabela2[[#This Row],[PARA]],CHOOSE({1,2},Barras!$B$2:$B$161,Barras!$A$2:$A$161),2,FALSE)</f>
        <v>1015</v>
      </c>
      <c r="E35" s="2">
        <v>2.6751999999999999E-4</v>
      </c>
      <c r="F35" s="25">
        <f>1-Tabela2[[#This Row],[q]]</f>
        <v>0.99973248000000003</v>
      </c>
      <c r="H35" s="1" t="s">
        <v>18</v>
      </c>
      <c r="I35" s="1">
        <f>VLOOKUP(Tabela25[[#This Row],[DE]],CHOOSE({1,2},Barras!$B$2:$B$161,Barras!$A$2:$A$161),2,FALSE)</f>
        <v>1015</v>
      </c>
      <c r="J35" s="1" t="s">
        <v>12</v>
      </c>
      <c r="K35" s="1">
        <f>VLOOKUP(Tabela25[[#This Row],[PARA]],CHOOSE({1,2},Barras!$B$2:$B$161,Barras!$A$2:$A$161),2,FALSE)</f>
        <v>960</v>
      </c>
      <c r="L35" s="2">
        <v>2.6751999999999999E-4</v>
      </c>
    </row>
    <row r="36" spans="1:12" x14ac:dyDescent="0.25">
      <c r="A36" s="1" t="s">
        <v>17</v>
      </c>
      <c r="B36" s="1">
        <f>VLOOKUP(Tabela2[[#This Row],[DE]],CHOOSE({1,2},Barras!$B$2:$B$161,Barras!$A$2:$A$161),2,FALSE)</f>
        <v>1010</v>
      </c>
      <c r="C36" s="1" t="s">
        <v>26</v>
      </c>
      <c r="D36" s="1">
        <f>VLOOKUP(Tabela2[[#This Row],[PARA]],CHOOSE({1,2},Barras!$B$2:$B$161,Barras!$A$2:$A$161),2,FALSE)</f>
        <v>1057</v>
      </c>
      <c r="E36" s="2">
        <v>1.2668E-4</v>
      </c>
      <c r="F36" s="25">
        <f>1-Tabela2[[#This Row],[q]]</f>
        <v>0.99987331999999995</v>
      </c>
      <c r="H36" s="1" t="s">
        <v>26</v>
      </c>
      <c r="I36" s="1">
        <f>VLOOKUP(Tabela25[[#This Row],[DE]],CHOOSE({1,2},Barras!$B$2:$B$161,Barras!$A$2:$A$161),2,FALSE)</f>
        <v>1057</v>
      </c>
      <c r="J36" s="1" t="s">
        <v>17</v>
      </c>
      <c r="K36" s="1">
        <f>VLOOKUP(Tabela25[[#This Row],[PARA]],CHOOSE({1,2},Barras!$B$2:$B$161,Barras!$A$2:$A$161),2,FALSE)</f>
        <v>1010</v>
      </c>
      <c r="L36" s="2">
        <v>1.2668E-4</v>
      </c>
    </row>
    <row r="37" spans="1:12" x14ac:dyDescent="0.25">
      <c r="A37" s="1" t="s">
        <v>24</v>
      </c>
      <c r="B37" s="1">
        <f>VLOOKUP(Tabela2[[#This Row],[DE]],CHOOSE({1,2},Barras!$B$2:$B$161,Barras!$A$2:$A$161),2,FALSE)</f>
        <v>963</v>
      </c>
      <c r="C37" s="1" t="s">
        <v>28</v>
      </c>
      <c r="D37" s="1">
        <f>VLOOKUP(Tabela2[[#This Row],[PARA]],CHOOSE({1,2},Barras!$B$2:$B$161,Barras!$A$2:$A$161),2,FALSE)</f>
        <v>1041</v>
      </c>
      <c r="E37" s="2">
        <v>6.1218999999999998E-4</v>
      </c>
      <c r="F37" s="25">
        <f>1-Tabela2[[#This Row],[q]]</f>
        <v>0.99938780999999999</v>
      </c>
      <c r="H37" s="1" t="s">
        <v>28</v>
      </c>
      <c r="I37" s="1">
        <f>VLOOKUP(Tabela25[[#This Row],[DE]],CHOOSE({1,2},Barras!$B$2:$B$161,Barras!$A$2:$A$161),2,FALSE)</f>
        <v>1041</v>
      </c>
      <c r="J37" s="1" t="s">
        <v>24</v>
      </c>
      <c r="K37" s="1">
        <f>VLOOKUP(Tabela25[[#This Row],[PARA]],CHOOSE({1,2},Barras!$B$2:$B$161,Barras!$A$2:$A$161),2,FALSE)</f>
        <v>963</v>
      </c>
      <c r="L37" s="2">
        <v>6.1218999999999998E-4</v>
      </c>
    </row>
    <row r="38" spans="1:12" x14ac:dyDescent="0.25">
      <c r="A38" s="1" t="s">
        <v>28</v>
      </c>
      <c r="B38" s="1">
        <f>VLOOKUP(Tabela2[[#This Row],[DE]],CHOOSE({1,2},Barras!$B$2:$B$161,Barras!$A$2:$A$161),2,FALSE)</f>
        <v>1041</v>
      </c>
      <c r="C38" s="1" t="s">
        <v>29</v>
      </c>
      <c r="D38" s="1">
        <f>VLOOKUP(Tabela2[[#This Row],[PARA]],CHOOSE({1,2},Barras!$B$2:$B$161,Barras!$A$2:$A$161),2,FALSE)</f>
        <v>1069</v>
      </c>
      <c r="E38" s="2">
        <v>2.1210000000000001E-4</v>
      </c>
      <c r="F38" s="25">
        <f>1-Tabela2[[#This Row],[q]]</f>
        <v>0.99978789999999995</v>
      </c>
      <c r="H38" s="1" t="s">
        <v>29</v>
      </c>
      <c r="I38" s="1">
        <f>VLOOKUP(Tabela25[[#This Row],[DE]],CHOOSE({1,2},Barras!$B$2:$B$161,Barras!$A$2:$A$161),2,FALSE)</f>
        <v>1069</v>
      </c>
      <c r="J38" s="1" t="s">
        <v>28</v>
      </c>
      <c r="K38" s="1">
        <f>VLOOKUP(Tabela25[[#This Row],[PARA]],CHOOSE({1,2},Barras!$B$2:$B$161,Barras!$A$2:$A$161),2,FALSE)</f>
        <v>1041</v>
      </c>
      <c r="L38" s="2">
        <v>2.1210000000000001E-4</v>
      </c>
    </row>
    <row r="39" spans="1:12" x14ac:dyDescent="0.25">
      <c r="A39" s="1" t="s">
        <v>14</v>
      </c>
      <c r="B39" s="1">
        <f>VLOOKUP(Tabela2[[#This Row],[DE]],CHOOSE({1,2},Barras!$B$2:$B$161,Barras!$A$2:$A$161),2,FALSE)</f>
        <v>1047</v>
      </c>
      <c r="C39" s="1" t="s">
        <v>29</v>
      </c>
      <c r="D39" s="1">
        <f>VLOOKUP(Tabela2[[#This Row],[PARA]],CHOOSE({1,2},Barras!$B$2:$B$161,Barras!$A$2:$A$161),2,FALSE)</f>
        <v>1069</v>
      </c>
      <c r="E39" s="2">
        <v>4.3374E-4</v>
      </c>
      <c r="F39" s="25">
        <f>1-Tabela2[[#This Row],[q]]</f>
        <v>0.99956626000000004</v>
      </c>
      <c r="H39" s="1" t="s">
        <v>29</v>
      </c>
      <c r="I39" s="1">
        <f>VLOOKUP(Tabela25[[#This Row],[DE]],CHOOSE({1,2},Barras!$B$2:$B$161,Barras!$A$2:$A$161),2,FALSE)</f>
        <v>1069</v>
      </c>
      <c r="J39" s="1" t="s">
        <v>14</v>
      </c>
      <c r="K39" s="1">
        <f>VLOOKUP(Tabela25[[#This Row],[PARA]],CHOOSE({1,2},Barras!$B$2:$B$161,Barras!$A$2:$A$161),2,FALSE)</f>
        <v>1047</v>
      </c>
      <c r="L39" s="2">
        <v>4.3374E-4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D0E8-6D75-4206-A1C8-6102FE687BCC}">
  <dimension ref="A1:AE43"/>
  <sheetViews>
    <sheetView workbookViewId="0">
      <selection activeCell="K2" sqref="K2:K22"/>
    </sheetView>
  </sheetViews>
  <sheetFormatPr defaultRowHeight="15" x14ac:dyDescent="0.25"/>
  <cols>
    <col min="1" max="1" width="5.140625" style="1" bestFit="1" customWidth="1"/>
    <col min="2" max="2" width="9.5703125" style="1" bestFit="1" customWidth="1"/>
    <col min="3" max="3" width="11" style="1" bestFit="1" customWidth="1"/>
    <col min="4" max="4" width="10.85546875" style="1" bestFit="1" customWidth="1"/>
    <col min="5" max="5" width="12.5703125" style="1" bestFit="1" customWidth="1"/>
    <col min="6" max="6" width="9.5703125" style="1" bestFit="1" customWidth="1"/>
    <col min="7" max="7" width="11" style="1" bestFit="1" customWidth="1"/>
    <col min="8" max="8" width="4.42578125" style="1" bestFit="1" customWidth="1"/>
    <col min="9" max="9" width="5.85546875" style="1" bestFit="1" customWidth="1"/>
    <col min="10" max="10" width="9.140625" style="1"/>
    <col min="11" max="11" width="11.7109375" style="1" bestFit="1" customWidth="1"/>
    <col min="12" max="12" width="12.5703125" style="1" bestFit="1" customWidth="1"/>
    <col min="13" max="13" width="9.5703125" style="1" bestFit="1" customWidth="1"/>
    <col min="14" max="14" width="11" style="1" bestFit="1" customWidth="1"/>
    <col min="15" max="15" width="5" style="1" bestFit="1" customWidth="1"/>
    <col min="16" max="16" width="5.85546875" style="1" bestFit="1" customWidth="1"/>
    <col min="17" max="17" width="5" style="1" bestFit="1" customWidth="1"/>
    <col min="18" max="18" width="5.85546875" style="1" bestFit="1" customWidth="1"/>
    <col min="19" max="16384" width="9.140625" style="1"/>
  </cols>
  <sheetData>
    <row r="1" spans="1:31" x14ac:dyDescent="0.25">
      <c r="A1" s="1" t="s">
        <v>78</v>
      </c>
      <c r="B1" s="1" t="s">
        <v>77</v>
      </c>
      <c r="C1" s="1" t="s">
        <v>79</v>
      </c>
      <c r="E1" s="1" t="s">
        <v>94</v>
      </c>
      <c r="F1" s="1" t="s">
        <v>95</v>
      </c>
      <c r="G1" s="1" t="s">
        <v>79</v>
      </c>
      <c r="H1" s="1" t="s">
        <v>93</v>
      </c>
      <c r="I1" s="1" t="s">
        <v>92</v>
      </c>
      <c r="K1" s="8" t="s">
        <v>38</v>
      </c>
      <c r="L1" s="8" t="s">
        <v>94</v>
      </c>
      <c r="M1" s="8" t="s">
        <v>95</v>
      </c>
      <c r="N1" s="8" t="s">
        <v>79</v>
      </c>
      <c r="O1" s="8" t="s">
        <v>93</v>
      </c>
      <c r="P1" s="8" t="s">
        <v>92</v>
      </c>
      <c r="Q1" s="8" t="s">
        <v>96</v>
      </c>
      <c r="R1" s="8" t="s">
        <v>97</v>
      </c>
    </row>
    <row r="2" spans="1:31" x14ac:dyDescent="0.25">
      <c r="A2" s="1">
        <v>478</v>
      </c>
      <c r="B2" s="1">
        <v>2</v>
      </c>
      <c r="C2" s="1">
        <v>9.6</v>
      </c>
      <c r="D2" s="34" t="s">
        <v>98</v>
      </c>
      <c r="E2" s="1">
        <v>5</v>
      </c>
      <c r="F2" s="1">
        <v>1</v>
      </c>
      <c r="G2" s="1">
        <v>8.5</v>
      </c>
      <c r="H2" s="1">
        <v>896</v>
      </c>
      <c r="I2" s="1">
        <v>897</v>
      </c>
      <c r="K2" s="35" t="s">
        <v>98</v>
      </c>
      <c r="L2" s="8">
        <v>509</v>
      </c>
      <c r="M2" s="8">
        <v>2</v>
      </c>
      <c r="N2" s="8">
        <v>9.6</v>
      </c>
      <c r="O2" s="8">
        <v>955</v>
      </c>
      <c r="P2" s="8">
        <v>946</v>
      </c>
      <c r="Q2" s="8">
        <v>960</v>
      </c>
      <c r="R2" s="8">
        <v>1015</v>
      </c>
    </row>
    <row r="3" spans="1:31" x14ac:dyDescent="0.25">
      <c r="A3" s="1">
        <v>486</v>
      </c>
      <c r="B3" s="1">
        <v>2</v>
      </c>
      <c r="C3" s="1">
        <v>5.5</v>
      </c>
      <c r="D3" s="34"/>
      <c r="E3" s="1">
        <v>13</v>
      </c>
      <c r="F3" s="1">
        <v>1</v>
      </c>
      <c r="G3" s="1">
        <v>4.4000000000000004</v>
      </c>
      <c r="H3" s="1">
        <v>938</v>
      </c>
      <c r="I3" s="1">
        <v>959</v>
      </c>
      <c r="K3" s="35"/>
      <c r="L3" s="8">
        <v>517</v>
      </c>
      <c r="M3" s="8">
        <v>2</v>
      </c>
      <c r="N3" s="8">
        <v>5.5</v>
      </c>
      <c r="O3" s="8">
        <v>955</v>
      </c>
      <c r="P3" s="8">
        <v>946</v>
      </c>
      <c r="Q3" s="8">
        <v>1010</v>
      </c>
      <c r="R3" s="8">
        <v>947</v>
      </c>
    </row>
    <row r="4" spans="1:31" x14ac:dyDescent="0.25">
      <c r="A4" s="1">
        <v>477</v>
      </c>
      <c r="B4" s="1">
        <v>2</v>
      </c>
      <c r="C4" s="1">
        <v>5.2</v>
      </c>
      <c r="D4" s="34"/>
      <c r="E4" s="1">
        <v>24</v>
      </c>
      <c r="F4" s="1">
        <v>1</v>
      </c>
      <c r="G4" s="1">
        <v>3</v>
      </c>
      <c r="H4" s="1">
        <v>995</v>
      </c>
      <c r="I4" s="1">
        <v>979</v>
      </c>
      <c r="K4" s="35"/>
      <c r="L4" s="8">
        <v>508</v>
      </c>
      <c r="M4" s="8">
        <v>2</v>
      </c>
      <c r="N4" s="8">
        <v>5.2</v>
      </c>
      <c r="O4" s="8">
        <v>955</v>
      </c>
      <c r="P4" s="8">
        <v>946</v>
      </c>
      <c r="Q4" s="8">
        <v>959</v>
      </c>
      <c r="R4" s="8">
        <v>895</v>
      </c>
    </row>
    <row r="5" spans="1:31" x14ac:dyDescent="0.25">
      <c r="A5" s="1">
        <v>346</v>
      </c>
      <c r="B5" s="1">
        <v>2</v>
      </c>
      <c r="C5" s="1">
        <v>4.0999999999999996</v>
      </c>
      <c r="D5" s="34"/>
      <c r="E5" s="1">
        <v>20</v>
      </c>
      <c r="F5" s="1">
        <v>1</v>
      </c>
      <c r="G5" s="1">
        <v>1.4</v>
      </c>
      <c r="H5" s="1">
        <v>964</v>
      </c>
      <c r="I5" s="1">
        <v>976</v>
      </c>
      <c r="K5" s="35"/>
      <c r="L5" s="8">
        <v>352</v>
      </c>
      <c r="M5" s="8">
        <v>2</v>
      </c>
      <c r="N5" s="8">
        <v>4.0999999999999996</v>
      </c>
      <c r="O5" s="8">
        <v>933</v>
      </c>
      <c r="P5" s="8">
        <v>955</v>
      </c>
      <c r="Q5" s="8">
        <v>955</v>
      </c>
      <c r="R5" s="8">
        <v>946</v>
      </c>
    </row>
    <row r="6" spans="1:31" x14ac:dyDescent="0.25">
      <c r="A6" s="1">
        <v>344</v>
      </c>
      <c r="B6" s="1">
        <v>1</v>
      </c>
      <c r="C6" s="1">
        <v>3.5</v>
      </c>
      <c r="D6" s="34"/>
      <c r="E6" s="1">
        <v>23</v>
      </c>
      <c r="F6" s="1">
        <v>1</v>
      </c>
      <c r="G6" s="1">
        <v>1.1000000000000001</v>
      </c>
      <c r="H6" s="1">
        <v>995</v>
      </c>
      <c r="I6" s="1">
        <v>964</v>
      </c>
      <c r="K6" s="35"/>
      <c r="L6" s="8">
        <v>349</v>
      </c>
      <c r="M6" s="8">
        <v>1</v>
      </c>
      <c r="N6" s="8">
        <v>3.5</v>
      </c>
      <c r="O6" s="8">
        <v>933</v>
      </c>
      <c r="P6" s="8">
        <v>955</v>
      </c>
      <c r="Q6" s="8">
        <v>938</v>
      </c>
      <c r="R6" s="8">
        <v>946</v>
      </c>
    </row>
    <row r="7" spans="1:31" x14ac:dyDescent="0.25">
      <c r="A7" s="1">
        <v>456</v>
      </c>
      <c r="B7" s="1">
        <v>2</v>
      </c>
      <c r="C7" s="1">
        <v>3.2</v>
      </c>
      <c r="D7" s="1" t="s">
        <v>106</v>
      </c>
      <c r="E7" s="1">
        <v>17</v>
      </c>
      <c r="H7" s="1">
        <v>955</v>
      </c>
      <c r="I7" s="1">
        <v>979</v>
      </c>
      <c r="K7" s="35"/>
      <c r="L7" s="8">
        <v>487</v>
      </c>
      <c r="M7" s="8">
        <v>2</v>
      </c>
      <c r="N7" s="8">
        <v>3.2</v>
      </c>
      <c r="O7" s="8">
        <v>947</v>
      </c>
      <c r="P7" s="8">
        <v>939</v>
      </c>
      <c r="Q7" s="8">
        <v>955</v>
      </c>
      <c r="R7" s="8">
        <v>946</v>
      </c>
    </row>
    <row r="8" spans="1:31" x14ac:dyDescent="0.25">
      <c r="A8" s="1">
        <v>497</v>
      </c>
      <c r="B8" s="1">
        <v>2</v>
      </c>
      <c r="C8" s="1">
        <v>3.2</v>
      </c>
      <c r="K8" s="35"/>
      <c r="L8" s="8">
        <v>528</v>
      </c>
      <c r="M8" s="8">
        <v>2</v>
      </c>
      <c r="N8" s="8">
        <v>3.2</v>
      </c>
      <c r="O8" s="8">
        <v>955</v>
      </c>
      <c r="P8" s="8">
        <v>964</v>
      </c>
      <c r="Q8" s="8">
        <v>965</v>
      </c>
      <c r="R8" s="8">
        <v>1057</v>
      </c>
    </row>
    <row r="9" spans="1:31" x14ac:dyDescent="0.25">
      <c r="A9" s="1">
        <v>439</v>
      </c>
      <c r="B9" s="1">
        <v>1</v>
      </c>
      <c r="C9" s="1">
        <v>2.6</v>
      </c>
      <c r="K9" s="35"/>
      <c r="L9" s="8">
        <v>449</v>
      </c>
      <c r="M9" s="8">
        <v>1</v>
      </c>
      <c r="N9" s="8">
        <v>2.6</v>
      </c>
      <c r="O9" s="8">
        <v>938</v>
      </c>
      <c r="P9" s="8">
        <v>946</v>
      </c>
      <c r="Q9" s="8">
        <v>960</v>
      </c>
      <c r="R9" s="8">
        <v>1015</v>
      </c>
      <c r="V9" s="1">
        <v>638</v>
      </c>
      <c r="W9" s="1">
        <v>529</v>
      </c>
      <c r="X9" s="1">
        <v>467</v>
      </c>
      <c r="Y9" s="1">
        <v>446</v>
      </c>
      <c r="Z9" s="1">
        <v>444</v>
      </c>
      <c r="AA9" s="1">
        <v>377</v>
      </c>
      <c r="AB9" s="1">
        <v>375</v>
      </c>
      <c r="AC9" s="1">
        <v>326</v>
      </c>
      <c r="AD9" s="1">
        <v>324</v>
      </c>
      <c r="AE9" s="1">
        <v>320</v>
      </c>
    </row>
    <row r="10" spans="1:31" x14ac:dyDescent="0.25">
      <c r="A10" s="1">
        <v>507</v>
      </c>
      <c r="B10" s="1">
        <v>2</v>
      </c>
      <c r="C10" s="1">
        <v>2.4</v>
      </c>
      <c r="K10" s="35"/>
      <c r="L10" s="8">
        <v>470</v>
      </c>
      <c r="M10" s="8">
        <v>1</v>
      </c>
      <c r="N10" s="8">
        <v>2.5</v>
      </c>
      <c r="O10" s="8">
        <v>938</v>
      </c>
      <c r="P10" s="8">
        <v>955</v>
      </c>
      <c r="Q10" s="8">
        <v>960</v>
      </c>
      <c r="R10" s="8">
        <v>1015</v>
      </c>
    </row>
    <row r="11" spans="1:31" x14ac:dyDescent="0.25">
      <c r="A11" s="1">
        <v>476</v>
      </c>
      <c r="B11" s="1">
        <v>2</v>
      </c>
      <c r="C11" s="1">
        <v>2.2000000000000002</v>
      </c>
      <c r="K11" s="35"/>
      <c r="L11" s="8">
        <v>538</v>
      </c>
      <c r="M11" s="8">
        <v>2</v>
      </c>
      <c r="N11" s="8">
        <v>2.4</v>
      </c>
      <c r="O11" s="8">
        <v>955</v>
      </c>
      <c r="P11" s="8">
        <v>964</v>
      </c>
      <c r="Q11" s="8">
        <v>1047</v>
      </c>
      <c r="R11" s="8">
        <v>1069</v>
      </c>
    </row>
    <row r="12" spans="1:31" x14ac:dyDescent="0.25">
      <c r="A12" s="1">
        <v>438</v>
      </c>
      <c r="B12" s="1">
        <v>1</v>
      </c>
      <c r="C12" s="1">
        <v>1.2</v>
      </c>
      <c r="K12" s="35"/>
      <c r="L12" s="8">
        <v>507</v>
      </c>
      <c r="M12" s="8">
        <v>2</v>
      </c>
      <c r="N12" s="8">
        <v>2.2000000000000002</v>
      </c>
      <c r="O12" s="8">
        <v>955</v>
      </c>
      <c r="P12" s="8">
        <v>946</v>
      </c>
      <c r="Q12" s="8">
        <v>955</v>
      </c>
      <c r="R12" s="8">
        <v>964</v>
      </c>
    </row>
    <row r="13" spans="1:31" x14ac:dyDescent="0.25">
      <c r="A13" s="1">
        <v>511</v>
      </c>
      <c r="B13" s="1">
        <v>1</v>
      </c>
      <c r="C13" s="1">
        <v>1.1000000000000001</v>
      </c>
      <c r="K13" s="35"/>
      <c r="L13" s="8">
        <v>297</v>
      </c>
      <c r="M13" s="8">
        <v>1</v>
      </c>
      <c r="N13" s="8">
        <v>1.8</v>
      </c>
      <c r="O13" s="8">
        <v>856</v>
      </c>
      <c r="P13" s="8">
        <v>1060</v>
      </c>
      <c r="Q13" s="8">
        <v>938</v>
      </c>
      <c r="R13" s="8">
        <v>955</v>
      </c>
    </row>
    <row r="14" spans="1:31" x14ac:dyDescent="0.25">
      <c r="A14" s="1">
        <v>508</v>
      </c>
      <c r="B14" s="1">
        <v>1</v>
      </c>
      <c r="C14" s="1">
        <v>1.1000000000000001</v>
      </c>
      <c r="K14" s="35"/>
      <c r="L14" s="8">
        <v>476</v>
      </c>
      <c r="M14" s="8">
        <v>1</v>
      </c>
      <c r="N14" s="8">
        <v>1.7</v>
      </c>
      <c r="O14" s="8">
        <v>938</v>
      </c>
      <c r="P14" s="8">
        <v>955</v>
      </c>
      <c r="Q14" s="8">
        <v>999</v>
      </c>
      <c r="R14" s="8">
        <v>933</v>
      </c>
    </row>
    <row r="15" spans="1:31" x14ac:dyDescent="0.25">
      <c r="A15" s="1">
        <v>269</v>
      </c>
      <c r="B15" s="1">
        <v>1</v>
      </c>
      <c r="C15" s="1">
        <v>1.1000000000000001</v>
      </c>
      <c r="K15" s="35"/>
      <c r="L15" s="8">
        <v>269</v>
      </c>
      <c r="M15" s="8">
        <v>1</v>
      </c>
      <c r="N15" s="8">
        <v>1.2</v>
      </c>
      <c r="O15" s="8">
        <v>856</v>
      </c>
      <c r="P15" s="8">
        <v>933</v>
      </c>
      <c r="Q15" s="8">
        <v>938</v>
      </c>
      <c r="R15" s="8">
        <v>955</v>
      </c>
    </row>
    <row r="16" spans="1:31" x14ac:dyDescent="0.25">
      <c r="A16" s="1">
        <v>510</v>
      </c>
      <c r="B16" s="1">
        <v>1</v>
      </c>
      <c r="C16" s="1">
        <v>1.1000000000000001</v>
      </c>
      <c r="K16" s="35"/>
      <c r="L16" s="8">
        <v>448</v>
      </c>
      <c r="M16" s="8">
        <v>1</v>
      </c>
      <c r="N16" s="8">
        <v>1.2</v>
      </c>
      <c r="O16" s="8">
        <v>938</v>
      </c>
      <c r="P16" s="8">
        <v>946</v>
      </c>
      <c r="Q16" s="8">
        <v>959</v>
      </c>
      <c r="R16" s="8">
        <v>895</v>
      </c>
    </row>
    <row r="17" spans="1:18" x14ac:dyDescent="0.25">
      <c r="A17" s="1">
        <v>347</v>
      </c>
      <c r="B17" s="1">
        <v>1</v>
      </c>
      <c r="C17" s="1">
        <v>1</v>
      </c>
      <c r="K17" s="35"/>
      <c r="L17" s="8">
        <v>542</v>
      </c>
      <c r="M17" s="8">
        <v>1</v>
      </c>
      <c r="N17" s="8">
        <v>1.1000000000000001</v>
      </c>
      <c r="O17" s="8">
        <v>955</v>
      </c>
      <c r="P17" s="8">
        <v>964</v>
      </c>
      <c r="Q17" s="8">
        <v>1041</v>
      </c>
      <c r="R17" s="8">
        <v>963</v>
      </c>
    </row>
    <row r="18" spans="1:18" x14ac:dyDescent="0.25">
      <c r="K18" s="35"/>
      <c r="L18" s="8">
        <v>539</v>
      </c>
      <c r="M18" s="8">
        <v>1</v>
      </c>
      <c r="N18" s="8">
        <v>1.1000000000000001</v>
      </c>
      <c r="O18" s="8">
        <v>955</v>
      </c>
      <c r="P18" s="8">
        <v>964</v>
      </c>
      <c r="Q18" s="8">
        <v>1057</v>
      </c>
      <c r="R18" s="8">
        <v>1010</v>
      </c>
    </row>
    <row r="19" spans="1:18" x14ac:dyDescent="0.25">
      <c r="K19" s="35"/>
      <c r="L19" s="8">
        <v>272</v>
      </c>
      <c r="M19" s="8">
        <v>1</v>
      </c>
      <c r="N19" s="8">
        <v>1.1000000000000001</v>
      </c>
      <c r="O19" s="8">
        <v>856</v>
      </c>
      <c r="P19" s="8">
        <v>933</v>
      </c>
      <c r="Q19" s="8">
        <v>955</v>
      </c>
      <c r="R19" s="8">
        <v>964</v>
      </c>
    </row>
    <row r="20" spans="1:18" x14ac:dyDescent="0.25">
      <c r="K20" s="35"/>
      <c r="L20" s="8">
        <v>541</v>
      </c>
      <c r="M20" s="8">
        <v>1</v>
      </c>
      <c r="N20" s="8">
        <v>1.1000000000000001</v>
      </c>
      <c r="O20" s="8">
        <v>955</v>
      </c>
      <c r="P20" s="8">
        <v>964</v>
      </c>
      <c r="Q20" s="8">
        <v>1069</v>
      </c>
      <c r="R20" s="8">
        <v>1041</v>
      </c>
    </row>
    <row r="21" spans="1:18" x14ac:dyDescent="0.25">
      <c r="K21" s="35"/>
      <c r="L21" s="8">
        <v>353</v>
      </c>
      <c r="M21" s="8">
        <v>1</v>
      </c>
      <c r="N21" s="8">
        <v>1</v>
      </c>
      <c r="O21" s="8">
        <v>933</v>
      </c>
      <c r="P21" s="8">
        <v>955</v>
      </c>
      <c r="Q21" s="8">
        <v>955</v>
      </c>
      <c r="R21" s="8">
        <v>964</v>
      </c>
    </row>
    <row r="22" spans="1:18" x14ac:dyDescent="0.25">
      <c r="K22" s="35"/>
      <c r="L22" s="8">
        <v>468</v>
      </c>
      <c r="M22" s="8">
        <v>1</v>
      </c>
      <c r="N22" s="8">
        <v>1</v>
      </c>
      <c r="O22" s="8">
        <v>938</v>
      </c>
      <c r="P22" s="8">
        <v>955</v>
      </c>
      <c r="Q22" s="8">
        <v>955</v>
      </c>
      <c r="R22" s="8">
        <v>964</v>
      </c>
    </row>
    <row r="23" spans="1:18" x14ac:dyDescent="0.25">
      <c r="K23" s="35" t="s">
        <v>104</v>
      </c>
      <c r="L23" s="8">
        <v>638</v>
      </c>
      <c r="M23" s="8"/>
      <c r="N23" s="8"/>
      <c r="O23" s="8">
        <v>999</v>
      </c>
      <c r="P23" s="8">
        <v>896</v>
      </c>
      <c r="Q23" s="8">
        <v>1060</v>
      </c>
      <c r="R23" s="8">
        <v>897</v>
      </c>
    </row>
    <row r="24" spans="1:18" x14ac:dyDescent="0.25">
      <c r="K24" s="35"/>
      <c r="L24" s="8">
        <v>529</v>
      </c>
      <c r="M24" s="8"/>
      <c r="N24" s="8"/>
      <c r="O24" s="8">
        <v>955</v>
      </c>
      <c r="P24" s="8">
        <v>964</v>
      </c>
      <c r="Q24" s="8">
        <v>976</v>
      </c>
      <c r="R24" s="8">
        <v>979</v>
      </c>
    </row>
    <row r="25" spans="1:18" x14ac:dyDescent="0.25">
      <c r="K25" s="35"/>
      <c r="L25" s="8">
        <v>467</v>
      </c>
      <c r="M25" s="8"/>
      <c r="N25" s="8"/>
      <c r="O25" s="8">
        <v>938</v>
      </c>
      <c r="P25" s="8">
        <v>955</v>
      </c>
      <c r="Q25" s="8">
        <v>955</v>
      </c>
      <c r="R25" s="8">
        <v>946</v>
      </c>
    </row>
    <row r="26" spans="1:18" x14ac:dyDescent="0.25">
      <c r="K26" s="35"/>
      <c r="L26" s="8">
        <v>446</v>
      </c>
      <c r="M26" s="8"/>
      <c r="N26" s="8"/>
      <c r="O26" s="8">
        <v>938</v>
      </c>
      <c r="P26" s="8">
        <v>946</v>
      </c>
      <c r="Q26" s="8">
        <v>955</v>
      </c>
      <c r="R26" s="8">
        <v>946</v>
      </c>
    </row>
    <row r="27" spans="1:18" x14ac:dyDescent="0.25">
      <c r="K27" s="35"/>
      <c r="L27" s="8">
        <v>444</v>
      </c>
      <c r="M27" s="8"/>
      <c r="N27" s="8"/>
      <c r="O27" s="8">
        <v>938</v>
      </c>
      <c r="P27" s="8">
        <v>946</v>
      </c>
      <c r="Q27" s="8">
        <v>938</v>
      </c>
      <c r="R27" s="8">
        <v>955</v>
      </c>
    </row>
    <row r="28" spans="1:18" x14ac:dyDescent="0.25">
      <c r="K28" s="35"/>
      <c r="L28" s="8">
        <v>377</v>
      </c>
      <c r="M28" s="8"/>
      <c r="N28" s="8"/>
      <c r="O28" s="8">
        <v>933</v>
      </c>
      <c r="P28" s="8">
        <v>959</v>
      </c>
      <c r="Q28" s="8">
        <v>955</v>
      </c>
      <c r="R28" s="8">
        <v>946</v>
      </c>
    </row>
    <row r="29" spans="1:18" x14ac:dyDescent="0.25">
      <c r="K29" s="35"/>
      <c r="L29" s="8">
        <v>375</v>
      </c>
      <c r="M29" s="8"/>
      <c r="N29" s="8"/>
      <c r="O29" s="8">
        <v>933</v>
      </c>
      <c r="P29" s="8">
        <v>959</v>
      </c>
      <c r="Q29" s="8">
        <v>938</v>
      </c>
      <c r="R29" s="8">
        <v>955</v>
      </c>
    </row>
    <row r="30" spans="1:18" x14ac:dyDescent="0.25">
      <c r="K30" s="35"/>
      <c r="L30" s="8">
        <v>326</v>
      </c>
      <c r="M30" s="8"/>
      <c r="N30" s="8"/>
      <c r="O30" s="8">
        <v>933</v>
      </c>
      <c r="P30" s="8">
        <v>895</v>
      </c>
      <c r="Q30" s="8">
        <v>955</v>
      </c>
      <c r="R30" s="8">
        <v>946</v>
      </c>
    </row>
    <row r="31" spans="1:18" x14ac:dyDescent="0.25">
      <c r="K31" s="35"/>
      <c r="L31" s="8">
        <v>324</v>
      </c>
      <c r="M31" s="8"/>
      <c r="N31" s="8"/>
      <c r="O31" s="8">
        <v>933</v>
      </c>
      <c r="P31" s="8">
        <v>895</v>
      </c>
      <c r="Q31" s="8">
        <v>933</v>
      </c>
      <c r="R31" s="8">
        <v>959</v>
      </c>
    </row>
    <row r="32" spans="1:18" x14ac:dyDescent="0.25">
      <c r="K32" s="35"/>
      <c r="L32" s="8">
        <v>320</v>
      </c>
      <c r="M32" s="8"/>
      <c r="N32" s="8"/>
      <c r="O32" s="8">
        <v>933</v>
      </c>
      <c r="P32" s="8">
        <v>895</v>
      </c>
      <c r="Q32" s="8">
        <v>933</v>
      </c>
      <c r="R32" s="8">
        <v>959</v>
      </c>
    </row>
    <row r="33" spans="11:11" x14ac:dyDescent="0.25">
      <c r="K33" s="6"/>
    </row>
    <row r="34" spans="11:11" x14ac:dyDescent="0.25">
      <c r="K34" s="6"/>
    </row>
    <row r="35" spans="11:11" x14ac:dyDescent="0.25">
      <c r="K35" s="6"/>
    </row>
    <row r="36" spans="11:11" x14ac:dyDescent="0.25">
      <c r="K36" s="6"/>
    </row>
    <row r="37" spans="11:11" x14ac:dyDescent="0.25">
      <c r="K37" s="6"/>
    </row>
    <row r="38" spans="11:11" x14ac:dyDescent="0.25">
      <c r="K38" s="6"/>
    </row>
    <row r="39" spans="11:11" x14ac:dyDescent="0.25">
      <c r="K39" s="6"/>
    </row>
    <row r="40" spans="11:11" x14ac:dyDescent="0.25">
      <c r="K40" s="6"/>
    </row>
    <row r="41" spans="11:11" x14ac:dyDescent="0.25">
      <c r="K41" s="6"/>
    </row>
    <row r="42" spans="11:11" x14ac:dyDescent="0.25">
      <c r="K42" s="6"/>
    </row>
    <row r="43" spans="11:11" x14ac:dyDescent="0.25">
      <c r="K43" s="6"/>
    </row>
  </sheetData>
  <mergeCells count="3">
    <mergeCell ref="D2:D6"/>
    <mergeCell ref="K2:K22"/>
    <mergeCell ref="K23:K3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C73E-833A-4410-9019-FF849DCE3D9B}">
  <dimension ref="A1:M14"/>
  <sheetViews>
    <sheetView workbookViewId="0">
      <selection sqref="A1:I7"/>
    </sheetView>
  </sheetViews>
  <sheetFormatPr defaultRowHeight="15" x14ac:dyDescent="0.25"/>
  <cols>
    <col min="1" max="1" width="10.85546875" bestFit="1" customWidth="1"/>
    <col min="2" max="2" width="17.140625" bestFit="1" customWidth="1"/>
    <col min="3" max="3" width="9" bestFit="1" customWidth="1"/>
    <col min="4" max="4" width="14.7109375" bestFit="1" customWidth="1"/>
    <col min="5" max="5" width="10.42578125" bestFit="1" customWidth="1"/>
    <col min="6" max="6" width="15.85546875" bestFit="1" customWidth="1"/>
    <col min="7" max="7" width="15.5703125" bestFit="1" customWidth="1"/>
    <col min="8" max="9" width="11.28515625" bestFit="1" customWidth="1"/>
    <col min="10" max="10" width="15.5703125" bestFit="1" customWidth="1"/>
    <col min="11" max="11" width="10.5703125" bestFit="1" customWidth="1"/>
    <col min="13" max="13" width="10.28515625" bestFit="1" customWidth="1"/>
  </cols>
  <sheetData>
    <row r="1" spans="1:13" x14ac:dyDescent="0.25">
      <c r="A1" s="10" t="s">
        <v>38</v>
      </c>
      <c r="B1" s="12" t="s">
        <v>94</v>
      </c>
      <c r="C1" s="13" t="s">
        <v>93</v>
      </c>
      <c r="D1" s="13" t="s">
        <v>81</v>
      </c>
      <c r="E1" s="13" t="s">
        <v>92</v>
      </c>
      <c r="F1" s="13" t="s">
        <v>80</v>
      </c>
      <c r="G1" s="13" t="s">
        <v>79</v>
      </c>
      <c r="H1" s="13" t="s">
        <v>87</v>
      </c>
      <c r="I1" s="13" t="s">
        <v>99</v>
      </c>
      <c r="J1" s="14" t="s">
        <v>105</v>
      </c>
    </row>
    <row r="2" spans="1:13" x14ac:dyDescent="0.25">
      <c r="A2" s="36" t="s">
        <v>98</v>
      </c>
      <c r="B2" s="15">
        <v>5</v>
      </c>
      <c r="C2" s="8">
        <v>896</v>
      </c>
      <c r="D2" s="8" t="str">
        <f>IFERROR(VLOOKUP(Tabela6[[#This Row],[De1]],Tabela5[[Barra DE]:[Nome DE]],2,0),VLOOKUP(Tabela6[[#This Row],[De1]],Tabela5[[Barra PARA]:[Nome PARA]],2,0))</f>
        <v>CASCOE-PR525</v>
      </c>
      <c r="E2" s="8">
        <v>897</v>
      </c>
      <c r="F2" s="8" t="str">
        <f>IFERROR(VLOOKUP(Tabela6[[#This Row],[Para1]],Tabela5[[Barra DE]:[Nome DE]],2,0),VLOOKUP(Tabela6[[#This Row],[Para1]],Tabela5[[Barra PARA]:[Nome PARA]],2,0))</f>
        <v>SCAXIA-PR525</v>
      </c>
      <c r="G2" s="8">
        <v>8.5</v>
      </c>
      <c r="H2" s="26">
        <f t="array" ref="H2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3.0980999999999999E-4</v>
      </c>
      <c r="I2" s="26">
        <f>1-Tabela6[[#This Row],[Q]]</f>
        <v>0.99969019000000003</v>
      </c>
      <c r="J2" s="16">
        <f>Tabela6[[#This Row],[P]]+Tabela6[[#This Row],[Q]]</f>
        <v>1</v>
      </c>
      <c r="L2" t="str">
        <f>Tabela6[[#This Row],[De1]]&amp;"-"&amp;Tabela6[[#This Row],[Para1]]</f>
        <v>896-897</v>
      </c>
      <c r="M2" s="24">
        <f>Tabela6[[#This Row],[Q]]</f>
        <v>3.0980999999999999E-4</v>
      </c>
    </row>
    <row r="3" spans="1:13" x14ac:dyDescent="0.25">
      <c r="A3" s="36"/>
      <c r="B3" s="15">
        <v>13</v>
      </c>
      <c r="C3" s="8">
        <v>938</v>
      </c>
      <c r="D3" s="8" t="str">
        <f>IFERROR(VLOOKUP(Tabela6[[#This Row],[De1]],Tabela5[[Barra DE]:[Nome DE]],2,0),VLOOKUP(Tabela6[[#This Row],[De1]],Tabela5[[Barra PARA]:[Nome PARA]],2,0))</f>
        <v>BLUMEN-SC525</v>
      </c>
      <c r="E3" s="8">
        <v>959</v>
      </c>
      <c r="F3" s="8" t="str">
        <f>IFERROR(VLOOKUP(Tabela6[[#This Row],[Para1]],Tabela5[[Barra DE]:[Nome DE]],2,0),VLOOKUP(Tabela6[[#This Row],[Para1]],Tabela5[[Barra PARA]:[Nome PARA]],2,0))</f>
        <v>CURITI-PR525</v>
      </c>
      <c r="G3" s="8">
        <v>4.4000000000000004</v>
      </c>
      <c r="H3" s="26">
        <f t="array" ref="H3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6.7836999999999997E-4</v>
      </c>
      <c r="I3" s="26">
        <f>1-Tabela6[[#This Row],[Q]]</f>
        <v>0.99932162999999996</v>
      </c>
      <c r="J3" s="16">
        <f>Tabela6[[#This Row],[P]]+Tabela6[[#This Row],[Q]]</f>
        <v>1</v>
      </c>
      <c r="L3" t="str">
        <f>Tabela6[[#This Row],[De1]]&amp;"-"&amp;Tabela6[[#This Row],[Para1]]</f>
        <v>938-959</v>
      </c>
      <c r="M3" s="24">
        <f>Tabela6[[#This Row],[Q]]</f>
        <v>6.7836999999999997E-4</v>
      </c>
    </row>
    <row r="4" spans="1:13" x14ac:dyDescent="0.25">
      <c r="A4" s="36"/>
      <c r="B4" s="15">
        <v>24</v>
      </c>
      <c r="C4" s="8">
        <v>995</v>
      </c>
      <c r="D4" s="8" t="str">
        <f>IFERROR(VLOOKUP(Tabela6[[#This Row],[De1]],Tabela5[[Barra DE]:[Nome DE]],2,0),VLOOKUP(Tabela6[[#This Row],[De1]],Tabela5[[Barra PARA]:[Nome PARA]],2,0))</f>
        <v>ITA-----0425</v>
      </c>
      <c r="E4" s="8">
        <v>979</v>
      </c>
      <c r="F4" s="8" t="str">
        <f>IFERROR(VLOOKUP(Tabela6[[#This Row],[Para1]],Tabela5[[Barra DE]:[Nome DE]],2,0),VLOOKUP(Tabela6[[#This Row],[Para1]],Tabela5[[Barra PARA]:[Nome PARA]],2,0))</f>
        <v>NSRITA-RS525</v>
      </c>
      <c r="G4" s="8">
        <v>3</v>
      </c>
      <c r="H4" s="26">
        <f t="array" ref="H4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1.5422000000000001E-3</v>
      </c>
      <c r="I4" s="26">
        <f>1-Tabela6[[#This Row],[Q]]</f>
        <v>0.99845779999999995</v>
      </c>
      <c r="J4" s="16">
        <f>Tabela6[[#This Row],[P]]+Tabela6[[#This Row],[Q]]</f>
        <v>1</v>
      </c>
      <c r="L4" t="str">
        <f>Tabela6[[#This Row],[De1]]&amp;"-"&amp;Tabela6[[#This Row],[Para1]]</f>
        <v>995-979</v>
      </c>
      <c r="M4" s="24">
        <f>Tabela6[[#This Row],[Q]]</f>
        <v>1.5422000000000001E-3</v>
      </c>
    </row>
    <row r="5" spans="1:13" x14ac:dyDescent="0.25">
      <c r="A5" s="36"/>
      <c r="B5" s="15">
        <v>20</v>
      </c>
      <c r="C5" s="8">
        <v>964</v>
      </c>
      <c r="D5" s="8" t="str">
        <f>IFERROR(VLOOKUP(Tabela6[[#This Row],[De1]],Tabela5[[Barra DE]:[Nome DE]],2,0),VLOOKUP(Tabela6[[#This Row],[De1]],Tabela5[[Barra PARA]:[Nome PARA]],2,0))</f>
        <v>CAXIAS-RS525</v>
      </c>
      <c r="E5" s="8">
        <v>976</v>
      </c>
      <c r="F5" s="8" t="str">
        <f>IFERROR(VLOOKUP(Tabela6[[#This Row],[Para1]],Tabela5[[Barra DE]:[Nome DE]],2,0),VLOOKUP(Tabela6[[#This Row],[Para1]],Tabela5[[Barra PARA]:[Nome PARA]],2,0))</f>
        <v>GRAVAT-RS525</v>
      </c>
      <c r="G5" s="8">
        <v>1.4</v>
      </c>
      <c r="H5" s="26">
        <f t="array" ref="H5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3.8747E-4</v>
      </c>
      <c r="I5" s="26">
        <f>1-Tabela6[[#This Row],[Q]]</f>
        <v>0.99961253000000005</v>
      </c>
      <c r="J5" s="16">
        <f>Tabela6[[#This Row],[P]]+Tabela6[[#This Row],[Q]]</f>
        <v>1</v>
      </c>
      <c r="L5" t="str">
        <f>Tabela6[[#This Row],[De1]]&amp;"-"&amp;Tabela6[[#This Row],[Para1]]</f>
        <v>964-976</v>
      </c>
      <c r="M5" s="24">
        <f>Tabela6[[#This Row],[Q]]</f>
        <v>3.8747E-4</v>
      </c>
    </row>
    <row r="6" spans="1:13" x14ac:dyDescent="0.25">
      <c r="A6" s="36"/>
      <c r="B6" s="15">
        <v>23</v>
      </c>
      <c r="C6" s="8">
        <v>995</v>
      </c>
      <c r="D6" s="7" t="str">
        <f>IFERROR(VLOOKUP(Tabela6[[#This Row],[De1]],Tabela5[[Barra DE]:[Nome DE]],2,0),VLOOKUP(Tabela6[[#This Row],[De1]],Tabela5[[Barra PARA]:[Nome PARA]],2,0))</f>
        <v>ITA-----0425</v>
      </c>
      <c r="E6" s="8">
        <v>964</v>
      </c>
      <c r="F6" s="7" t="str">
        <f>IFERROR(VLOOKUP(Tabela6[[#This Row],[Para1]],Tabela5[[Barra DE]:[Nome DE]],2,0),VLOOKUP(Tabela6[[#This Row],[Para1]],Tabela5[[Barra PARA]:[Nome PARA]],2,0))</f>
        <v>CAXIAS-RS525</v>
      </c>
      <c r="G6" s="8">
        <v>1.1000000000000001</v>
      </c>
      <c r="H6" s="26">
        <f t="array" ref="H6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1.2528000000000001E-3</v>
      </c>
      <c r="I6" s="26">
        <f>1-Tabela6[[#This Row],[Q]]</f>
        <v>0.99874719999999995</v>
      </c>
      <c r="J6" s="16">
        <f>Tabela6[[#This Row],[P]]+Tabela6[[#This Row],[Q]]</f>
        <v>1</v>
      </c>
      <c r="L6" t="str">
        <f>Tabela6[[#This Row],[De1]]&amp;"-"&amp;Tabela6[[#This Row],[Para1]]</f>
        <v>995-964</v>
      </c>
      <c r="M6" s="24">
        <f>Tabela6[[#This Row],[Q]]</f>
        <v>1.2528000000000001E-3</v>
      </c>
    </row>
    <row r="7" spans="1:13" x14ac:dyDescent="0.25">
      <c r="A7" s="11" t="s">
        <v>106</v>
      </c>
      <c r="B7" s="15">
        <v>17</v>
      </c>
      <c r="C7" s="8">
        <v>955</v>
      </c>
      <c r="D7" s="8" t="str">
        <f>IFERROR(VLOOKUP(Tabela6[[#This Row],[De1]],Tabela5[[Barra DE]:[Nome DE]],2,0),VLOOKUP(Tabela6[[#This Row],[De1]],Tabela5[[Barra PARA]:[Nome PARA]],2,0))</f>
        <v>CNOVOS-SC525</v>
      </c>
      <c r="E7" s="8">
        <v>979</v>
      </c>
      <c r="F7" s="8" t="str">
        <f>IFERROR(VLOOKUP(Tabela6[[#This Row],[Para1]],Tabela5[[Barra DE]:[Nome DE]],2,0),VLOOKUP(Tabela6[[#This Row],[Para1]],Tabela5[[Barra PARA]:[Nome PARA]],2,0))</f>
        <v>NSRITA-RS525</v>
      </c>
      <c r="G7" s="8"/>
      <c r="H7" s="26">
        <f t="array" ref="H7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1.2646000000000001E-3</v>
      </c>
      <c r="I7" s="26">
        <f>1-Tabela6[[#This Row],[Q]]</f>
        <v>0.99873540000000005</v>
      </c>
      <c r="J7" s="16">
        <f>Tabela6[[#This Row],[P]]+Tabela6[[#This Row],[Q]]</f>
        <v>1</v>
      </c>
      <c r="L7" t="str">
        <f>Tabela6[[#This Row],[De1]]&amp;"-"&amp;Tabela6[[#This Row],[Para1]]</f>
        <v>955-979</v>
      </c>
      <c r="M7" s="24">
        <f>Tabela6[[#This Row],[Q]]</f>
        <v>1.2646000000000001E-3</v>
      </c>
    </row>
    <row r="8" spans="1:13" x14ac:dyDescent="0.25">
      <c r="B8" s="17"/>
      <c r="C8" s="18"/>
      <c r="D8" s="18"/>
      <c r="E8" s="18"/>
      <c r="F8" s="18"/>
      <c r="G8" s="18"/>
      <c r="H8" s="19">
        <f>1-Tabela6[[#Totals],[P]]</f>
        <v>5.4236181757127966E-3</v>
      </c>
      <c r="I8" s="19">
        <f>PRODUCT(Tabela6[P])</f>
        <v>0.9945763818242872</v>
      </c>
      <c r="J8" s="20">
        <f>Tabela6[[#Totals],[P]]+Tabela6[[#Totals],[Q]]</f>
        <v>1</v>
      </c>
    </row>
    <row r="10" spans="1:13" x14ac:dyDescent="0.25">
      <c r="H10" s="22" t="s">
        <v>107</v>
      </c>
      <c r="I10" s="22">
        <f>PRODUCT(Tabela6[P],Tabela14[P Eq])</f>
        <v>0.9945472624124081</v>
      </c>
      <c r="J10" s="23">
        <f>I10</f>
        <v>0.9945472624124081</v>
      </c>
    </row>
    <row r="11" spans="1:13" x14ac:dyDescent="0.25">
      <c r="H11" s="22" t="s">
        <v>108</v>
      </c>
      <c r="I11" s="22">
        <f>1-I10</f>
        <v>5.4527375875919049E-3</v>
      </c>
      <c r="J11" s="23">
        <f>I11</f>
        <v>5.4527375875919049E-3</v>
      </c>
    </row>
    <row r="12" spans="1:13" x14ac:dyDescent="0.25">
      <c r="L12" s="4"/>
    </row>
    <row r="13" spans="1:13" x14ac:dyDescent="0.25">
      <c r="L13" s="4"/>
    </row>
    <row r="14" spans="1:13" x14ac:dyDescent="0.25">
      <c r="K14" s="3"/>
    </row>
  </sheetData>
  <mergeCells count="1">
    <mergeCell ref="A2:A6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C713-9829-49D0-8F24-8024894247D5}">
  <dimension ref="A1:T33"/>
  <sheetViews>
    <sheetView topLeftCell="A16" workbookViewId="0">
      <selection sqref="A1:M32"/>
    </sheetView>
  </sheetViews>
  <sheetFormatPr defaultColWidth="9" defaultRowHeight="15" x14ac:dyDescent="0.25"/>
  <cols>
    <col min="1" max="1" width="11.7109375" style="1" bestFit="1" customWidth="1"/>
    <col min="2" max="2" width="17.140625" style="1" bestFit="1" customWidth="1"/>
    <col min="3" max="3" width="9" style="1" bestFit="1" customWidth="1"/>
    <col min="4" max="4" width="15.28515625" style="1" hidden="1" customWidth="1"/>
    <col min="5" max="5" width="10.42578125" style="1" bestFit="1" customWidth="1"/>
    <col min="6" max="6" width="16.85546875" style="1" hidden="1" customWidth="1"/>
    <col min="7" max="7" width="15.5703125" style="1" bestFit="1" customWidth="1"/>
    <col min="8" max="8" width="11" style="1" bestFit="1" customWidth="1"/>
    <col min="9" max="9" width="9" style="1" bestFit="1" customWidth="1"/>
    <col min="10" max="10" width="15.28515625" style="1" hidden="1" customWidth="1"/>
    <col min="11" max="11" width="10.42578125" style="1" bestFit="1" customWidth="1"/>
    <col min="12" max="12" width="16.85546875" style="1" hidden="1" customWidth="1"/>
    <col min="13" max="13" width="11" style="1" bestFit="1" customWidth="1"/>
    <col min="14" max="14" width="14.42578125" style="1" bestFit="1" customWidth="1"/>
    <col min="15" max="15" width="14.7109375" style="5" bestFit="1" customWidth="1"/>
    <col min="16" max="16" width="15.5703125" style="1" bestFit="1" customWidth="1"/>
    <col min="17" max="17" width="9" style="1"/>
    <col min="18" max="18" width="8.7109375" style="1" bestFit="1" customWidth="1"/>
    <col min="19" max="19" width="9.7109375" style="1" bestFit="1" customWidth="1"/>
    <col min="20" max="20" width="12" style="1" bestFit="1" customWidth="1"/>
    <col min="21" max="16384" width="9" style="1"/>
  </cols>
  <sheetData>
    <row r="1" spans="1:20" x14ac:dyDescent="0.25">
      <c r="A1" s="7" t="s">
        <v>38</v>
      </c>
      <c r="B1" s="8" t="s">
        <v>94</v>
      </c>
      <c r="C1" s="8" t="s">
        <v>93</v>
      </c>
      <c r="D1" s="8" t="s">
        <v>90</v>
      </c>
      <c r="E1" s="8" t="s">
        <v>92</v>
      </c>
      <c r="F1" s="8" t="s">
        <v>91</v>
      </c>
      <c r="G1" s="8" t="s">
        <v>79</v>
      </c>
      <c r="H1" s="8" t="s">
        <v>89</v>
      </c>
      <c r="I1" s="8" t="s">
        <v>96</v>
      </c>
      <c r="J1" s="8" t="s">
        <v>100</v>
      </c>
      <c r="K1" s="8" t="s">
        <v>97</v>
      </c>
      <c r="L1" s="8" t="s">
        <v>101</v>
      </c>
      <c r="M1" s="8" t="s">
        <v>88</v>
      </c>
      <c r="N1" s="8" t="s">
        <v>102</v>
      </c>
      <c r="O1" s="8" t="s">
        <v>103</v>
      </c>
      <c r="P1" s="9" t="s">
        <v>105</v>
      </c>
    </row>
    <row r="2" spans="1:20" x14ac:dyDescent="0.25">
      <c r="A2" s="43" t="s">
        <v>98</v>
      </c>
      <c r="B2" s="8">
        <v>509</v>
      </c>
      <c r="C2" s="8">
        <v>955</v>
      </c>
      <c r="D2" s="7" t="str">
        <f>IFERROR(VLOOKUP(Tabela14[[#This Row],[De1]],Tabela5[[Barra DE]:[Nome DE]],2,0),VLOOKUP(Tabela14[[#This Row],[De1]],Tabela5[[Barra PARA]:[Nome PARA]],2,0))</f>
        <v>CNOVOS-SC525</v>
      </c>
      <c r="E2" s="8">
        <v>946</v>
      </c>
      <c r="F2" s="7" t="str">
        <f>IFERROR(VLOOKUP(Tabela14[[#This Row],[Para1]],Tabela5[[Barra DE]:[Nome DE]],2,0),VLOOKUP(Tabela14[[#This Row],[Para1]],Tabela5[[Barra PARA]:[Nome PARA]],2,0))</f>
        <v>BIGUAC-SC525</v>
      </c>
      <c r="G2" s="8">
        <v>9.6</v>
      </c>
      <c r="H2" s="28">
        <f t="array" ref="H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2" s="8">
        <v>960</v>
      </c>
      <c r="J2" s="7" t="str">
        <f>IFERROR(VLOOKUP(Tabela14[[#This Row],[De2]],Tabela5[[Barra DE]:[Nome DE]],2,0),VLOOKUP(Tabela14[[#This Row],[De2]],Tabela5[[Barra PARA]:[Nome PARA]],2,0))</f>
        <v>CURITI-PR230</v>
      </c>
      <c r="K2" s="8">
        <v>1015</v>
      </c>
      <c r="L2" s="7" t="str">
        <f>IFERROR(VLOOKUP(Tabela14[[#This Row],[Para2]],Tabela5[[Barra DE]:[Nome DE]],2,0),VLOOKUP(Tabela14[[#This Row],[Para2]],Tabela5[[Barra PARA]:[Nome PARA]],2,0))</f>
        <v>JOINOR-SC230</v>
      </c>
      <c r="M2" s="28">
        <f t="array" ref="M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2" s="28">
        <f>(Tabela14[[#This Row],[Q2]]*Tabela14[[#This Row],[Q1]])</f>
        <v>1.3305622500000001E-6</v>
      </c>
      <c r="O2" s="27">
        <f>1-Tabela14[[#This Row],[Q Eq]]</f>
        <v>0.99999866943774995</v>
      </c>
      <c r="P2" s="27">
        <f>Tabela14[[#This Row],[Q Eq]]+Tabela14[[#This Row],[P Eq]]</f>
        <v>1</v>
      </c>
      <c r="R2" s="1" t="str">
        <f>Tabela14[[#This Row],[De1]]&amp;"-"&amp;Tabela14[[#This Row],[Para1]]</f>
        <v>955-946</v>
      </c>
      <c r="S2" s="1" t="str">
        <f>Tabela14[[#This Row],[De2]]&amp;"-"&amp;Tabela14[[#This Row],[Para2]]</f>
        <v>960-1015</v>
      </c>
      <c r="T2" s="1">
        <f>Tabela14[[#This Row],[Q Eq]]</f>
        <v>1.3305622500000001E-6</v>
      </c>
    </row>
    <row r="3" spans="1:20" x14ac:dyDescent="0.25">
      <c r="A3" s="44"/>
      <c r="B3" s="8">
        <v>517</v>
      </c>
      <c r="C3" s="8">
        <v>955</v>
      </c>
      <c r="D3" s="7" t="str">
        <f>IFERROR(VLOOKUP(Tabela14[[#This Row],[De1]],Tabela5[[Barra DE]:[Nome DE]],2,0),VLOOKUP(Tabela14[[#This Row],[De1]],Tabela5[[Barra PARA]:[Nome PARA]],2,0))</f>
        <v>CNOVOS-SC525</v>
      </c>
      <c r="E3" s="8">
        <v>946</v>
      </c>
      <c r="F3" s="7" t="str">
        <f>IFERROR(VLOOKUP(Tabela14[[#This Row],[Para1]],Tabela5[[Barra DE]:[Nome DE]],2,0),VLOOKUP(Tabela14[[#This Row],[Para1]],Tabela5[[Barra PARA]:[Nome PARA]],2,0))</f>
        <v>BIGUAC-SC525</v>
      </c>
      <c r="G3" s="8">
        <v>5.5</v>
      </c>
      <c r="H3" s="28">
        <f t="array" ref="H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3" s="8">
        <v>1010</v>
      </c>
      <c r="J3" s="7" t="str">
        <f>IFERROR(VLOOKUP(Tabela14[[#This Row],[De2]],Tabela5[[Barra DE]:[Nome DE]],2,0),VLOOKUP(Tabela14[[#This Row],[De2]],Tabela5[[Barra PARA]:[Nome PARA]],2,0))</f>
        <v>JLAC-B-SC230</v>
      </c>
      <c r="K3" s="8">
        <v>947</v>
      </c>
      <c r="L3" s="7" t="str">
        <f>IFERROR(VLOOKUP(Tabela14[[#This Row],[Para2]],Tabela5[[Barra DE]:[Nome DE]],2,0),VLOOKUP(Tabela14[[#This Row],[Para2]],Tabela5[[Barra PARA]:[Nome PARA]],2,0))</f>
        <v>BIGUAC-SC230</v>
      </c>
      <c r="M3" s="28">
        <f t="array" ref="M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3" s="28">
        <f>(Tabela14[[#This Row],[Q2]]*Tabela14[[#This Row],[Q1]])</f>
        <v>1.3305622500000001E-6</v>
      </c>
      <c r="O3" s="27">
        <f>1-Tabela14[[#This Row],[Q Eq]]</f>
        <v>0.99999866943774995</v>
      </c>
      <c r="P3" s="27">
        <f>Tabela14[[#This Row],[Q Eq]]+Tabela14[[#This Row],[P Eq]]</f>
        <v>1</v>
      </c>
      <c r="R3" s="1" t="str">
        <f>Tabela14[[#This Row],[De1]]&amp;"-"&amp;Tabela14[[#This Row],[Para1]]</f>
        <v>955-946</v>
      </c>
      <c r="S3" s="1" t="str">
        <f>Tabela14[[#This Row],[De2]]&amp;"-"&amp;Tabela14[[#This Row],[Para2]]</f>
        <v>1010-947</v>
      </c>
      <c r="T3" s="1">
        <f>Tabela14[[#This Row],[Q Eq]]</f>
        <v>1.3305622500000001E-6</v>
      </c>
    </row>
    <row r="4" spans="1:20" x14ac:dyDescent="0.25">
      <c r="A4" s="44"/>
      <c r="B4" s="8">
        <v>508</v>
      </c>
      <c r="C4" s="8">
        <v>955</v>
      </c>
      <c r="D4" s="7" t="str">
        <f>IFERROR(VLOOKUP(Tabela14[[#This Row],[De1]],Tabela5[[Barra DE]:[Nome DE]],2,0),VLOOKUP(Tabela14[[#This Row],[De1]],Tabela5[[Barra PARA]:[Nome PARA]],2,0))</f>
        <v>CNOVOS-SC525</v>
      </c>
      <c r="E4" s="8">
        <v>946</v>
      </c>
      <c r="F4" s="7" t="str">
        <f>IFERROR(VLOOKUP(Tabela14[[#This Row],[Para1]],Tabela5[[Barra DE]:[Nome DE]],2,0),VLOOKUP(Tabela14[[#This Row],[Para1]],Tabela5[[Barra PARA]:[Nome PARA]],2,0))</f>
        <v>BIGUAC-SC525</v>
      </c>
      <c r="G4" s="8">
        <v>5.2</v>
      </c>
      <c r="H4" s="28">
        <f t="array" ref="H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4" s="8">
        <v>959</v>
      </c>
      <c r="J4" s="7" t="str">
        <f>IFERROR(VLOOKUP(Tabela14[[#This Row],[De2]],Tabela5[[Barra DE]:[Nome DE]],2,0),VLOOKUP(Tabela14[[#This Row],[De2]],Tabela5[[Barra PARA]:[Nome PARA]],2,0))</f>
        <v>CURITI-PR525</v>
      </c>
      <c r="K4" s="8">
        <v>895</v>
      </c>
      <c r="L4" s="7" t="str">
        <f>IFERROR(VLOOKUP(Tabela14[[#This Row],[Para2]],Tabela5[[Barra DE]:[Nome DE]],2,0),VLOOKUP(Tabela14[[#This Row],[Para2]],Tabela5[[Barra PARA]:[Nome PARA]],2,0))</f>
        <v>BATEIA-PR525</v>
      </c>
      <c r="M4" s="28">
        <f t="array" ref="M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4" s="28">
        <f>(Tabela14[[#This Row],[Q2]]*Tabela14[[#This Row],[Q1]])</f>
        <v>1.3305622500000001E-6</v>
      </c>
      <c r="O4" s="27">
        <f>1-Tabela14[[#This Row],[Q Eq]]</f>
        <v>0.99999866943774995</v>
      </c>
      <c r="P4" s="27">
        <f>Tabela14[[#This Row],[Q Eq]]+Tabela14[[#This Row],[P Eq]]</f>
        <v>1</v>
      </c>
      <c r="R4" s="1" t="str">
        <f>Tabela14[[#This Row],[De1]]&amp;"-"&amp;Tabela14[[#This Row],[Para1]]</f>
        <v>955-946</v>
      </c>
      <c r="S4" s="1" t="str">
        <f>Tabela14[[#This Row],[De2]]&amp;"-"&amp;Tabela14[[#This Row],[Para2]]</f>
        <v>959-895</v>
      </c>
      <c r="T4" s="1">
        <f>Tabela14[[#This Row],[Q Eq]]</f>
        <v>1.3305622500000001E-6</v>
      </c>
    </row>
    <row r="5" spans="1:20" x14ac:dyDescent="0.25">
      <c r="A5" s="44"/>
      <c r="B5" s="8">
        <v>352</v>
      </c>
      <c r="C5" s="8">
        <v>933</v>
      </c>
      <c r="D5" s="7" t="str">
        <f>IFERROR(VLOOKUP(Tabela14[[#This Row],[De1]],Tabela5[[Barra DE]:[Nome DE]],2,0),VLOOKUP(Tabela14[[#This Row],[De1]],Tabela5[[Barra PARA]:[Nome PARA]],2,0))</f>
        <v>AREIA--PR525</v>
      </c>
      <c r="E5" s="8">
        <v>955</v>
      </c>
      <c r="F5" s="7" t="str">
        <f>IFERROR(VLOOKUP(Tabela14[[#This Row],[Para1]],Tabela5[[Barra DE]:[Nome DE]],2,0),VLOOKUP(Tabela14[[#This Row],[Para1]],Tabela5[[Barra PARA]:[Nome PARA]],2,0))</f>
        <v>CNOVOS-SC525</v>
      </c>
      <c r="G5" s="8">
        <v>4.0999999999999996</v>
      </c>
      <c r="H5" s="28">
        <f t="array" ref="H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5" s="8">
        <v>955</v>
      </c>
      <c r="J5" s="7" t="str">
        <f>IFERROR(VLOOKUP(Tabela14[[#This Row],[De2]],Tabela5[[Barra DE]:[Nome DE]],2,0),VLOOKUP(Tabela14[[#This Row],[De2]],Tabela5[[Barra PARA]:[Nome PARA]],2,0))</f>
        <v>CNOVOS-SC525</v>
      </c>
      <c r="K5" s="8">
        <v>946</v>
      </c>
      <c r="L5" s="7" t="str">
        <f>IFERROR(VLOOKUP(Tabela14[[#This Row],[Para2]],Tabela5[[Barra DE]:[Nome DE]],2,0),VLOOKUP(Tabela14[[#This Row],[Para2]],Tabela5[[Barra PARA]:[Nome PARA]],2,0))</f>
        <v>BIGUAC-SC525</v>
      </c>
      <c r="M5" s="28">
        <f t="array" ref="M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5" s="28">
        <f>(Tabela14[[#This Row],[Q2]]*Tabela14[[#This Row],[Q1]])</f>
        <v>7.5078759039999993E-7</v>
      </c>
      <c r="O5" s="27">
        <f>1-Tabela14[[#This Row],[Q Eq]]</f>
        <v>0.99999924921240957</v>
      </c>
      <c r="P5" s="27">
        <f>Tabela14[[#This Row],[Q Eq]]+Tabela14[[#This Row],[P Eq]]</f>
        <v>1</v>
      </c>
      <c r="R5" s="1" t="str">
        <f>Tabela14[[#This Row],[De1]]&amp;"-"&amp;Tabela14[[#This Row],[Para1]]</f>
        <v>933-955</v>
      </c>
      <c r="S5" s="1" t="str">
        <f>Tabela14[[#This Row],[De2]]&amp;"-"&amp;Tabela14[[#This Row],[Para2]]</f>
        <v>955-946</v>
      </c>
      <c r="T5" s="1">
        <f>Tabela14[[#This Row],[Q Eq]]</f>
        <v>7.5078759039999993E-7</v>
      </c>
    </row>
    <row r="6" spans="1:20" x14ac:dyDescent="0.25">
      <c r="A6" s="44"/>
      <c r="B6" s="8">
        <v>349</v>
      </c>
      <c r="C6" s="8">
        <v>933</v>
      </c>
      <c r="D6" s="7" t="str">
        <f>IFERROR(VLOOKUP(Tabela14[[#This Row],[De1]],Tabela5[[Barra DE]:[Nome DE]],2,0),VLOOKUP(Tabela14[[#This Row],[De1]],Tabela5[[Barra PARA]:[Nome PARA]],2,0))</f>
        <v>AREIA--PR525</v>
      </c>
      <c r="E6" s="8">
        <v>955</v>
      </c>
      <c r="F6" s="7" t="str">
        <f>IFERROR(VLOOKUP(Tabela14[[#This Row],[Para1]],Tabela5[[Barra DE]:[Nome DE]],2,0),VLOOKUP(Tabela14[[#This Row],[Para1]],Tabela5[[Barra PARA]:[Nome PARA]],2,0))</f>
        <v>CNOVOS-SC525</v>
      </c>
      <c r="G6" s="8">
        <v>3.5</v>
      </c>
      <c r="H6" s="28">
        <f t="array" ref="H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6" s="8">
        <v>938</v>
      </c>
      <c r="J6" s="7" t="str">
        <f>IFERROR(VLOOKUP(Tabela14[[#This Row],[De2]],Tabela5[[Barra DE]:[Nome DE]],2,0),VLOOKUP(Tabela14[[#This Row],[De2]],Tabela5[[Barra PARA]:[Nome PARA]],2,0))</f>
        <v>BLUMEN-SC525</v>
      </c>
      <c r="K6" s="8">
        <v>946</v>
      </c>
      <c r="L6" s="7" t="str">
        <f>IFERROR(VLOOKUP(Tabela14[[#This Row],[Para2]],Tabela5[[Barra DE]:[Nome DE]],2,0),VLOOKUP(Tabela14[[#This Row],[Para2]],Tabela5[[Barra PARA]:[Nome PARA]],2,0))</f>
        <v>BIGUAC-SC525</v>
      </c>
      <c r="M6" s="28">
        <f t="array" ref="M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6" s="28">
        <f>(Tabela14[[#This Row],[Q2]]*Tabela14[[#This Row],[Q1]])</f>
        <v>7.5078759039999993E-7</v>
      </c>
      <c r="O6" s="27">
        <f>1-Tabela14[[#This Row],[Q Eq]]</f>
        <v>0.99999924921240957</v>
      </c>
      <c r="P6" s="27">
        <f>Tabela14[[#This Row],[Q Eq]]+Tabela14[[#This Row],[P Eq]]</f>
        <v>1</v>
      </c>
      <c r="R6" s="1" t="str">
        <f>Tabela14[[#This Row],[De1]]&amp;"-"&amp;Tabela14[[#This Row],[Para1]]</f>
        <v>933-955</v>
      </c>
      <c r="S6" s="1" t="str">
        <f>Tabela14[[#This Row],[De2]]&amp;"-"&amp;Tabela14[[#This Row],[Para2]]</f>
        <v>938-946</v>
      </c>
      <c r="T6" s="1">
        <f>Tabela14[[#This Row],[Q Eq]]</f>
        <v>7.5078759039999993E-7</v>
      </c>
    </row>
    <row r="7" spans="1:20" x14ac:dyDescent="0.25">
      <c r="A7" s="44"/>
      <c r="B7" s="8">
        <v>487</v>
      </c>
      <c r="C7" s="8">
        <v>947</v>
      </c>
      <c r="D7" s="7" t="str">
        <f>IFERROR(VLOOKUP(Tabela14[[#This Row],[De1]],Tabela5[[Barra DE]:[Nome DE]],2,0),VLOOKUP(Tabela14[[#This Row],[De1]],Tabela5[[Barra PARA]:[Nome PARA]],2,0))</f>
        <v>BIGUAC-SC230</v>
      </c>
      <c r="E7" s="8">
        <v>939</v>
      </c>
      <c r="F7" s="7" t="str">
        <f>IFERROR(VLOOKUP(Tabela14[[#This Row],[Para1]],Tabela5[[Barra DE]:[Nome DE]],2,0),VLOOKUP(Tabela14[[#This Row],[Para1]],Tabela5[[Barra PARA]:[Nome PARA]],2,0))</f>
        <v>BLUMEN-SC230</v>
      </c>
      <c r="G7" s="8">
        <v>3.2</v>
      </c>
      <c r="H7" s="28">
        <f t="array" ref="H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3.3626000000000001E-4</v>
      </c>
      <c r="I7" s="8">
        <v>955</v>
      </c>
      <c r="J7" s="7" t="str">
        <f>IFERROR(VLOOKUP(Tabela14[[#This Row],[De2]],Tabela5[[Barra DE]:[Nome DE]],2,0),VLOOKUP(Tabela14[[#This Row],[De2]],Tabela5[[Barra PARA]:[Nome PARA]],2,0))</f>
        <v>CNOVOS-SC525</v>
      </c>
      <c r="K7" s="8">
        <v>946</v>
      </c>
      <c r="L7" s="7" t="str">
        <f>IFERROR(VLOOKUP(Tabela14[[#This Row],[Para2]],Tabela5[[Barra DE]:[Nome DE]],2,0),VLOOKUP(Tabela14[[#This Row],[Para2]],Tabela5[[Barra PARA]:[Nome PARA]],2,0))</f>
        <v>BIGUAC-SC525</v>
      </c>
      <c r="M7" s="28">
        <f t="array" ref="M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3.3626000000000001E-4</v>
      </c>
      <c r="N7" s="28">
        <f>(Tabela14[[#This Row],[Q2]]*Tabela14[[#This Row],[Q1]])</f>
        <v>1.1307078760000001E-7</v>
      </c>
      <c r="O7" s="27">
        <f>1-Tabela14[[#This Row],[Q Eq]]</f>
        <v>0.99999988692921238</v>
      </c>
      <c r="P7" s="27">
        <f>Tabela14[[#This Row],[Q Eq]]+Tabela14[[#This Row],[P Eq]]</f>
        <v>1</v>
      </c>
      <c r="R7" s="1" t="str">
        <f>Tabela14[[#This Row],[De1]]&amp;"-"&amp;Tabela14[[#This Row],[Para1]]</f>
        <v>947-939</v>
      </c>
      <c r="S7" s="1" t="str">
        <f>Tabela14[[#This Row],[De2]]&amp;"-"&amp;Tabela14[[#This Row],[Para2]]</f>
        <v>955-946</v>
      </c>
      <c r="T7" s="1">
        <f>Tabela14[[#This Row],[Q Eq]]</f>
        <v>1.1307078760000001E-7</v>
      </c>
    </row>
    <row r="8" spans="1:20" x14ac:dyDescent="0.25">
      <c r="A8" s="44"/>
      <c r="B8" s="8">
        <v>528</v>
      </c>
      <c r="C8" s="8">
        <v>955</v>
      </c>
      <c r="D8" s="7" t="str">
        <f>IFERROR(VLOOKUP(Tabela14[[#This Row],[De1]],Tabela5[[Barra DE]:[Nome DE]],2,0),VLOOKUP(Tabela14[[#This Row],[De1]],Tabela5[[Barra PARA]:[Nome PARA]],2,0))</f>
        <v>CNOVOS-SC525</v>
      </c>
      <c r="E8" s="8">
        <v>964</v>
      </c>
      <c r="F8" s="7" t="str">
        <f>IFERROR(VLOOKUP(Tabela14[[#This Row],[Para1]],Tabela5[[Barra DE]:[Nome DE]],2,0),VLOOKUP(Tabela14[[#This Row],[Para1]],Tabela5[[Barra PARA]:[Nome PARA]],2,0))</f>
        <v>CAXIAS-RS525</v>
      </c>
      <c r="G8" s="8">
        <v>3.2</v>
      </c>
      <c r="H8" s="28">
        <f t="array" ref="H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8" s="8">
        <v>965</v>
      </c>
      <c r="J8" s="7" t="str">
        <f>IFERROR(VLOOKUP(Tabela14[[#This Row],[De2]],Tabela5[[Barra DE]:[Nome DE]],2,0),VLOOKUP(Tabela14[[#This Row],[De2]],Tabela5[[Barra PARA]:[Nome PARA]],2,0))</f>
        <v>CAXIAS-RS230</v>
      </c>
      <c r="K8" s="8">
        <v>1057</v>
      </c>
      <c r="L8" s="7" t="str">
        <f>IFERROR(VLOOKUP(Tabela14[[#This Row],[Para2]],Tabela5[[Barra DE]:[Nome DE]],2,0),VLOOKUP(Tabela14[[#This Row],[Para2]],Tabela5[[Barra PARA]:[Nome PARA]],2,0))</f>
        <v>SIDERO-SC230</v>
      </c>
      <c r="M8" s="28">
        <f t="array" ref="M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8" s="28">
        <f>(Tabela14[[#This Row],[Q2]]*Tabela14[[#This Row],[Q1]])</f>
        <v>9.9810090250000007E-7</v>
      </c>
      <c r="O8" s="27">
        <f>1-Tabela14[[#This Row],[Q Eq]]</f>
        <v>0.99999900189909752</v>
      </c>
      <c r="P8" s="27">
        <f>Tabela14[[#This Row],[Q Eq]]+Tabela14[[#This Row],[P Eq]]</f>
        <v>1</v>
      </c>
      <c r="R8" s="1" t="str">
        <f>Tabela14[[#This Row],[De1]]&amp;"-"&amp;Tabela14[[#This Row],[Para1]]</f>
        <v>955-964</v>
      </c>
      <c r="S8" s="1" t="str">
        <f>Tabela14[[#This Row],[De2]]&amp;"-"&amp;Tabela14[[#This Row],[Para2]]</f>
        <v>965-1057</v>
      </c>
      <c r="T8" s="1">
        <f>Tabela14[[#This Row],[Q Eq]]</f>
        <v>9.9810090250000007E-7</v>
      </c>
    </row>
    <row r="9" spans="1:20" x14ac:dyDescent="0.25">
      <c r="A9" s="44"/>
      <c r="B9" s="8">
        <v>449</v>
      </c>
      <c r="C9" s="8">
        <v>938</v>
      </c>
      <c r="D9" s="7" t="str">
        <f>IFERROR(VLOOKUP(Tabela14[[#This Row],[De1]],Tabela5[[Barra DE]:[Nome DE]],2,0),VLOOKUP(Tabela14[[#This Row],[De1]],Tabela5[[Barra PARA]:[Nome PARA]],2,0))</f>
        <v>BLUMEN-SC525</v>
      </c>
      <c r="E9" s="8">
        <v>946</v>
      </c>
      <c r="F9" s="7" t="str">
        <f>IFERROR(VLOOKUP(Tabela14[[#This Row],[Para1]],Tabela5[[Barra DE]:[Nome DE]],2,0),VLOOKUP(Tabela14[[#This Row],[Para1]],Tabela5[[Barra PARA]:[Nome PARA]],2,0))</f>
        <v>BIGUAC-SC525</v>
      </c>
      <c r="G9" s="8">
        <v>2.6</v>
      </c>
      <c r="H9" s="28">
        <f t="array" ref="H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9" s="8">
        <v>960</v>
      </c>
      <c r="J9" s="7" t="str">
        <f>IFERROR(VLOOKUP(Tabela14[[#This Row],[De2]],Tabela5[[Barra DE]:[Nome DE]],2,0),VLOOKUP(Tabela14[[#This Row],[De2]],Tabela5[[Barra PARA]:[Nome PARA]],2,0))</f>
        <v>CURITI-PR230</v>
      </c>
      <c r="K9" s="8">
        <v>1015</v>
      </c>
      <c r="L9" s="7" t="str">
        <f>IFERROR(VLOOKUP(Tabela14[[#This Row],[Para2]],Tabela5[[Barra DE]:[Nome DE]],2,0),VLOOKUP(Tabela14[[#This Row],[Para2]],Tabela5[[Barra PARA]:[Nome PARA]],2,0))</f>
        <v>JOINOR-SC230</v>
      </c>
      <c r="M9" s="28">
        <f t="array" ref="M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9" s="28">
        <f>(Tabela14[[#This Row],[Q2]]*Tabela14[[#This Row],[Q1]])</f>
        <v>1.8299572840000001E-7</v>
      </c>
      <c r="O9" s="27">
        <f>1-Tabela14[[#This Row],[Q Eq]]</f>
        <v>0.99999981700427165</v>
      </c>
      <c r="P9" s="27">
        <f>Tabela14[[#This Row],[Q Eq]]+Tabela14[[#This Row],[P Eq]]</f>
        <v>1</v>
      </c>
      <c r="R9" s="1" t="str">
        <f>Tabela14[[#This Row],[De1]]&amp;"-"&amp;Tabela14[[#This Row],[Para1]]</f>
        <v>938-946</v>
      </c>
      <c r="S9" s="1" t="str">
        <f>Tabela14[[#This Row],[De2]]&amp;"-"&amp;Tabela14[[#This Row],[Para2]]</f>
        <v>960-1015</v>
      </c>
      <c r="T9" s="1">
        <f>Tabela14[[#This Row],[Q Eq]]</f>
        <v>1.8299572840000001E-7</v>
      </c>
    </row>
    <row r="10" spans="1:20" x14ac:dyDescent="0.25">
      <c r="A10" s="44"/>
      <c r="B10" s="8">
        <v>470</v>
      </c>
      <c r="C10" s="8">
        <v>938</v>
      </c>
      <c r="D10" s="7" t="str">
        <f>IFERROR(VLOOKUP(Tabela14[[#This Row],[De1]],Tabela5[[Barra DE]:[Nome DE]],2,0),VLOOKUP(Tabela14[[#This Row],[De1]],Tabela5[[Barra PARA]:[Nome PARA]],2,0))</f>
        <v>BLUMEN-SC525</v>
      </c>
      <c r="E10" s="8">
        <v>955</v>
      </c>
      <c r="F10" s="7" t="str">
        <f>IFERROR(VLOOKUP(Tabela14[[#This Row],[Para1]],Tabela5[[Barra DE]:[Nome DE]],2,0),VLOOKUP(Tabela14[[#This Row],[Para1]],Tabela5[[Barra PARA]:[Nome PARA]],2,0))</f>
        <v>CNOVOS-SC525</v>
      </c>
      <c r="G10" s="8">
        <v>2.5</v>
      </c>
      <c r="H10" s="28">
        <f t="array" ref="H1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10" s="8">
        <v>960</v>
      </c>
      <c r="J10" s="7" t="str">
        <f>IFERROR(VLOOKUP(Tabela14[[#This Row],[De2]],Tabela5[[Barra DE]:[Nome DE]],2,0),VLOOKUP(Tabela14[[#This Row],[De2]],Tabela5[[Barra PARA]:[Nome PARA]],2,0))</f>
        <v>CURITI-PR230</v>
      </c>
      <c r="K10" s="8">
        <v>1015</v>
      </c>
      <c r="L10" s="7" t="str">
        <f>IFERROR(VLOOKUP(Tabela14[[#This Row],[Para2]],Tabela5[[Barra DE]:[Nome DE]],2,0),VLOOKUP(Tabela14[[#This Row],[Para2]],Tabela5[[Barra PARA]:[Nome PARA]],2,0))</f>
        <v>JOINOR-SC230</v>
      </c>
      <c r="M10" s="28">
        <f t="array" ref="M1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10" s="28">
        <f>(Tabela14[[#This Row],[Q2]]*Tabela14[[#This Row],[Q1]])</f>
        <v>1.5388402500000001E-6</v>
      </c>
      <c r="O10" s="27">
        <f>1-Tabela14[[#This Row],[Q Eq]]</f>
        <v>0.99999846115975</v>
      </c>
      <c r="P10" s="27">
        <f>Tabela14[[#This Row],[Q Eq]]+Tabela14[[#This Row],[P Eq]]</f>
        <v>1</v>
      </c>
      <c r="R10" s="1" t="str">
        <f>Tabela14[[#This Row],[De1]]&amp;"-"&amp;Tabela14[[#This Row],[Para1]]</f>
        <v>938-955</v>
      </c>
      <c r="S10" s="1" t="str">
        <f>Tabela14[[#This Row],[De2]]&amp;"-"&amp;Tabela14[[#This Row],[Para2]]</f>
        <v>960-1015</v>
      </c>
      <c r="T10" s="1">
        <f>Tabela14[[#This Row],[Q Eq]]</f>
        <v>1.5388402500000001E-6</v>
      </c>
    </row>
    <row r="11" spans="1:20" x14ac:dyDescent="0.25">
      <c r="A11" s="44"/>
      <c r="B11" s="8">
        <v>538</v>
      </c>
      <c r="C11" s="8">
        <v>955</v>
      </c>
      <c r="D11" s="7" t="str">
        <f>IFERROR(VLOOKUP(Tabela14[[#This Row],[De1]],Tabela5[[Barra DE]:[Nome DE]],2,0),VLOOKUP(Tabela14[[#This Row],[De1]],Tabela5[[Barra PARA]:[Nome PARA]],2,0))</f>
        <v>CNOVOS-SC525</v>
      </c>
      <c r="E11" s="8">
        <v>964</v>
      </c>
      <c r="F11" s="7" t="str">
        <f>IFERROR(VLOOKUP(Tabela14[[#This Row],[Para1]],Tabela5[[Barra DE]:[Nome DE]],2,0),VLOOKUP(Tabela14[[#This Row],[Para1]],Tabela5[[Barra PARA]:[Nome PARA]],2,0))</f>
        <v>CAXIAS-RS525</v>
      </c>
      <c r="G11" s="8">
        <v>2.4</v>
      </c>
      <c r="H11" s="28">
        <f t="array" ref="H1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11" s="8">
        <v>1047</v>
      </c>
      <c r="J11" s="7" t="str">
        <f>IFERROR(VLOOKUP(Tabela14[[#This Row],[De2]],Tabela5[[Barra DE]:[Nome DE]],2,0),VLOOKUP(Tabela14[[#This Row],[De2]],Tabela5[[Barra PARA]:[Nome PARA]],2,0))</f>
        <v>SOSORIO-230</v>
      </c>
      <c r="K11" s="8">
        <v>1069</v>
      </c>
      <c r="L11" s="7" t="str">
        <f>IFERROR(VLOOKUP(Tabela14[[#This Row],[Para2]],Tabela5[[Barra DE]:[Nome DE]],2,0),VLOOKUP(Tabela14[[#This Row],[Para2]],Tabela5[[Barra PARA]:[Nome PARA]],2,0))</f>
        <v>XANXER-SC230</v>
      </c>
      <c r="M11" s="28">
        <f t="array" ref="M1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11" s="28">
        <f>(Tabela14[[#This Row],[Q2]]*Tabela14[[#This Row],[Q1]])</f>
        <v>9.9810090250000007E-7</v>
      </c>
      <c r="O11" s="27">
        <f>1-Tabela14[[#This Row],[Q Eq]]</f>
        <v>0.99999900189909752</v>
      </c>
      <c r="P11" s="27">
        <f>Tabela14[[#This Row],[Q Eq]]+Tabela14[[#This Row],[P Eq]]</f>
        <v>1</v>
      </c>
      <c r="R11" s="1" t="str">
        <f>Tabela14[[#This Row],[De1]]&amp;"-"&amp;Tabela14[[#This Row],[Para1]]</f>
        <v>955-964</v>
      </c>
      <c r="S11" s="1" t="str">
        <f>Tabela14[[#This Row],[De2]]&amp;"-"&amp;Tabela14[[#This Row],[Para2]]</f>
        <v>1047-1069</v>
      </c>
      <c r="T11" s="1">
        <f>Tabela14[[#This Row],[Q Eq]]</f>
        <v>9.9810090250000007E-7</v>
      </c>
    </row>
    <row r="12" spans="1:20" x14ac:dyDescent="0.25">
      <c r="A12" s="44"/>
      <c r="B12" s="8">
        <v>507</v>
      </c>
      <c r="C12" s="8">
        <v>955</v>
      </c>
      <c r="D12" s="7" t="str">
        <f>IFERROR(VLOOKUP(Tabela14[[#This Row],[De1]],Tabela5[[Barra DE]:[Nome DE]],2,0),VLOOKUP(Tabela14[[#This Row],[De1]],Tabela5[[Barra PARA]:[Nome PARA]],2,0))</f>
        <v>CNOVOS-SC525</v>
      </c>
      <c r="E12" s="8">
        <v>946</v>
      </c>
      <c r="F12" s="7" t="str">
        <f>IFERROR(VLOOKUP(Tabela14[[#This Row],[Para1]],Tabela5[[Barra DE]:[Nome DE]],2,0),VLOOKUP(Tabela14[[#This Row],[Para1]],Tabela5[[Barra PARA]:[Nome PARA]],2,0))</f>
        <v>BIGUAC-SC525</v>
      </c>
      <c r="G12" s="8">
        <v>2.2000000000000002</v>
      </c>
      <c r="H12" s="28">
        <f t="array" ref="H1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12" s="8">
        <v>955</v>
      </c>
      <c r="J12" s="7" t="str">
        <f>IFERROR(VLOOKUP(Tabela14[[#This Row],[De2]],Tabela5[[Barra DE]:[Nome DE]],2,0),VLOOKUP(Tabela14[[#This Row],[De2]],Tabela5[[Barra PARA]:[Nome PARA]],2,0))</f>
        <v>CNOVOS-SC525</v>
      </c>
      <c r="K12" s="8">
        <v>964</v>
      </c>
      <c r="L12" s="7" t="str">
        <f>IFERROR(VLOOKUP(Tabela14[[#This Row],[Para2]],Tabela5[[Barra DE]:[Nome DE]],2,0),VLOOKUP(Tabela14[[#This Row],[Para2]],Tabela5[[Barra PARA]:[Nome PARA]],2,0))</f>
        <v>CAXIAS-RS525</v>
      </c>
      <c r="M12" s="28">
        <f t="array" ref="M1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12" s="28">
        <f>(Tabela14[[#This Row],[Q2]]*Tabela14[[#This Row],[Q1]])</f>
        <v>1.3305622500000001E-6</v>
      </c>
      <c r="O12" s="27">
        <f>1-Tabela14[[#This Row],[Q Eq]]</f>
        <v>0.99999866943774995</v>
      </c>
      <c r="P12" s="27">
        <f>Tabela14[[#This Row],[Q Eq]]+Tabela14[[#This Row],[P Eq]]</f>
        <v>1</v>
      </c>
      <c r="R12" s="1" t="str">
        <f>Tabela14[[#This Row],[De1]]&amp;"-"&amp;Tabela14[[#This Row],[Para1]]</f>
        <v>955-946</v>
      </c>
      <c r="S12" s="1" t="str">
        <f>Tabela14[[#This Row],[De2]]&amp;"-"&amp;Tabela14[[#This Row],[Para2]]</f>
        <v>955-964</v>
      </c>
      <c r="T12" s="1">
        <f>Tabela14[[#This Row],[Q Eq]]</f>
        <v>1.3305622500000001E-6</v>
      </c>
    </row>
    <row r="13" spans="1:20" x14ac:dyDescent="0.25">
      <c r="A13" s="44"/>
      <c r="B13" s="8">
        <v>297</v>
      </c>
      <c r="C13" s="8">
        <v>856</v>
      </c>
      <c r="D13" s="7" t="str">
        <f>IFERROR(VLOOKUP(Tabela14[[#This Row],[De1]],Tabela5[[Barra DE]:[Nome DE]],2,0),VLOOKUP(Tabela14[[#This Row],[De1]],Tabela5[[Barra PARA]:[Nome PARA]],2,0))</f>
        <v>SEGRED-PR525</v>
      </c>
      <c r="E13" s="8">
        <v>1060</v>
      </c>
      <c r="F13" s="7" t="str">
        <f>IFERROR(VLOOKUP(Tabela14[[#This Row],[Para1]],Tabela5[[Barra DE]:[Nome DE]],2,0),VLOOKUP(Tabela14[[#This Row],[Para1]],Tabela5[[Barra PARA]:[Nome PARA]],2,0))</f>
        <v>SSANTI-PR525</v>
      </c>
      <c r="G13" s="8">
        <v>1.8</v>
      </c>
      <c r="H13" s="28">
        <f t="array" ref="H1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2.9751000000000002E-4</v>
      </c>
      <c r="I13" s="8">
        <v>938</v>
      </c>
      <c r="J13" s="7" t="str">
        <f>IFERROR(VLOOKUP(Tabela14[[#This Row],[De2]],Tabela5[[Barra DE]:[Nome DE]],2,0),VLOOKUP(Tabela14[[#This Row],[De2]],Tabela5[[Barra PARA]:[Nome PARA]],2,0))</f>
        <v>BLUMEN-SC525</v>
      </c>
      <c r="K13" s="8">
        <v>955</v>
      </c>
      <c r="L13" s="7" t="str">
        <f>IFERROR(VLOOKUP(Tabela14[[#This Row],[Para2]],Tabela5[[Barra DE]:[Nome DE]],2,0),VLOOKUP(Tabela14[[#This Row],[Para2]],Tabela5[[Barra PARA]:[Nome PARA]],2,0))</f>
        <v>CNOVOS-SC525</v>
      </c>
      <c r="M13" s="28">
        <f t="array" ref="M1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2.9751000000000002E-4</v>
      </c>
      <c r="N13" s="28">
        <f>(Tabela14[[#This Row],[Q2]]*Tabela14[[#This Row],[Q1]])</f>
        <v>8.8512200100000011E-8</v>
      </c>
      <c r="O13" s="27">
        <f>1-Tabela14[[#This Row],[Q Eq]]</f>
        <v>0.99999991148779988</v>
      </c>
      <c r="P13" s="27">
        <f>Tabela14[[#This Row],[Q Eq]]+Tabela14[[#This Row],[P Eq]]</f>
        <v>1</v>
      </c>
      <c r="R13" s="1" t="str">
        <f>Tabela14[[#This Row],[De1]]&amp;"-"&amp;Tabela14[[#This Row],[Para1]]</f>
        <v>856-1060</v>
      </c>
      <c r="S13" s="1" t="str">
        <f>Tabela14[[#This Row],[De2]]&amp;"-"&amp;Tabela14[[#This Row],[Para2]]</f>
        <v>938-955</v>
      </c>
      <c r="T13" s="1">
        <f>Tabela14[[#This Row],[Q Eq]]</f>
        <v>8.8512200100000011E-8</v>
      </c>
    </row>
    <row r="14" spans="1:20" x14ac:dyDescent="0.25">
      <c r="A14" s="44"/>
      <c r="B14" s="8">
        <v>476</v>
      </c>
      <c r="C14" s="8">
        <v>938</v>
      </c>
      <c r="D14" s="7" t="str">
        <f>IFERROR(VLOOKUP(Tabela14[[#This Row],[De1]],Tabela5[[Barra DE]:[Nome DE]],2,0),VLOOKUP(Tabela14[[#This Row],[De1]],Tabela5[[Barra PARA]:[Nome PARA]],2,0))</f>
        <v>BLUMEN-SC525</v>
      </c>
      <c r="E14" s="8">
        <v>955</v>
      </c>
      <c r="F14" s="7" t="str">
        <f>IFERROR(VLOOKUP(Tabela14[[#This Row],[Para1]],Tabela5[[Barra DE]:[Nome DE]],2,0),VLOOKUP(Tabela14[[#This Row],[Para1]],Tabela5[[Barra PARA]:[Nome PARA]],2,0))</f>
        <v>CNOVOS-SC525</v>
      </c>
      <c r="G14" s="8">
        <v>1.7</v>
      </c>
      <c r="H14" s="28">
        <f t="array" ref="H1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14" s="8">
        <v>999</v>
      </c>
      <c r="J14" s="7" t="str">
        <f>IFERROR(VLOOKUP(Tabela14[[#This Row],[De2]],Tabela5[[Barra DE]:[Nome DE]],2,0),VLOOKUP(Tabela14[[#This Row],[De2]],Tabela5[[Barra PARA]:[Nome PARA]],2,0))</f>
        <v>IVAIPE-PR525</v>
      </c>
      <c r="K14" s="8">
        <v>933</v>
      </c>
      <c r="L14" s="7" t="str">
        <f>IFERROR(VLOOKUP(Tabela14[[#This Row],[Para2]],Tabela5[[Barra DE]:[Nome DE]],2,0),VLOOKUP(Tabela14[[#This Row],[Para2]],Tabela5[[Barra PARA]:[Nome PARA]],2,0))</f>
        <v>AREIA--PR525</v>
      </c>
      <c r="M14" s="28">
        <f t="array" ref="M1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14" s="28">
        <f>(Tabela14[[#This Row],[Q2]]*Tabela14[[#This Row],[Q1]])</f>
        <v>1.5388402500000001E-6</v>
      </c>
      <c r="O14" s="27">
        <f>1-Tabela14[[#This Row],[Q Eq]]</f>
        <v>0.99999846115975</v>
      </c>
      <c r="P14" s="27">
        <f>Tabela14[[#This Row],[Q Eq]]+Tabela14[[#This Row],[P Eq]]</f>
        <v>1</v>
      </c>
      <c r="R14" s="1" t="str">
        <f>Tabela14[[#This Row],[De1]]&amp;"-"&amp;Tabela14[[#This Row],[Para1]]</f>
        <v>938-955</v>
      </c>
      <c r="S14" s="1" t="str">
        <f>Tabela14[[#This Row],[De2]]&amp;"-"&amp;Tabela14[[#This Row],[Para2]]</f>
        <v>999-933</v>
      </c>
      <c r="T14" s="1">
        <f>Tabela14[[#This Row],[Q Eq]]</f>
        <v>1.5388402500000001E-6</v>
      </c>
    </row>
    <row r="15" spans="1:20" x14ac:dyDescent="0.25">
      <c r="A15" s="44"/>
      <c r="B15" s="8">
        <v>269</v>
      </c>
      <c r="C15" s="8">
        <v>856</v>
      </c>
      <c r="D15" s="7" t="str">
        <f>IFERROR(VLOOKUP(Tabela14[[#This Row],[De1]],Tabela5[[Barra DE]:[Nome DE]],2,0),VLOOKUP(Tabela14[[#This Row],[De1]],Tabela5[[Barra PARA]:[Nome PARA]],2,0))</f>
        <v>SEGRED-PR525</v>
      </c>
      <c r="E15" s="8">
        <v>933</v>
      </c>
      <c r="F15" s="7" t="str">
        <f>IFERROR(VLOOKUP(Tabela14[[#This Row],[Para1]],Tabela5[[Barra DE]:[Nome DE]],2,0),VLOOKUP(Tabela14[[#This Row],[Para1]],Tabela5[[Barra PARA]:[Nome PARA]],2,0))</f>
        <v>AREIA--PR525</v>
      </c>
      <c r="G15" s="8">
        <v>1.2</v>
      </c>
      <c r="H15" s="28">
        <f t="array" ref="H1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I15" s="8">
        <v>938</v>
      </c>
      <c r="J15" s="7" t="str">
        <f>IFERROR(VLOOKUP(Tabela14[[#This Row],[De2]],Tabela5[[Barra DE]:[Nome DE]],2,0),VLOOKUP(Tabela14[[#This Row],[De2]],Tabela5[[Barra PARA]:[Nome PARA]],2,0))</f>
        <v>BLUMEN-SC525</v>
      </c>
      <c r="K15" s="8">
        <v>955</v>
      </c>
      <c r="L15" s="7" t="str">
        <f>IFERROR(VLOOKUP(Tabela14[[#This Row],[Para2]],Tabela5[[Barra DE]:[Nome DE]],2,0),VLOOKUP(Tabela14[[#This Row],[Para2]],Tabela5[[Barra PARA]:[Nome PARA]],2,0))</f>
        <v>CNOVOS-SC525</v>
      </c>
      <c r="M15" s="28">
        <f t="array" ref="M1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N15" s="28">
        <f>(Tabela14[[#This Row],[Q2]]*Tabela14[[#This Row],[Q1]])</f>
        <v>7.7746168899999996E-8</v>
      </c>
      <c r="O15" s="27">
        <f>1-Tabela14[[#This Row],[Q Eq]]</f>
        <v>0.99999992225383105</v>
      </c>
      <c r="P15" s="27">
        <f>Tabela14[[#This Row],[Q Eq]]+Tabela14[[#This Row],[P Eq]]</f>
        <v>1</v>
      </c>
      <c r="R15" s="1" t="str">
        <f>Tabela14[[#This Row],[De1]]&amp;"-"&amp;Tabela14[[#This Row],[Para1]]</f>
        <v>856-933</v>
      </c>
      <c r="S15" s="1" t="str">
        <f>Tabela14[[#This Row],[De2]]&amp;"-"&amp;Tabela14[[#This Row],[Para2]]</f>
        <v>938-955</v>
      </c>
      <c r="T15" s="1">
        <f>Tabela14[[#This Row],[Q Eq]]</f>
        <v>7.7746168899999996E-8</v>
      </c>
    </row>
    <row r="16" spans="1:20" x14ac:dyDescent="0.25">
      <c r="A16" s="44"/>
      <c r="B16" s="8">
        <v>448</v>
      </c>
      <c r="C16" s="8">
        <v>938</v>
      </c>
      <c r="D16" s="7" t="str">
        <f>IFERROR(VLOOKUP(Tabela14[[#This Row],[De1]],Tabela5[[Barra DE]:[Nome DE]],2,0),VLOOKUP(Tabela14[[#This Row],[De1]],Tabela5[[Barra PARA]:[Nome PARA]],2,0))</f>
        <v>BLUMEN-SC525</v>
      </c>
      <c r="E16" s="8">
        <v>946</v>
      </c>
      <c r="F16" s="7" t="str">
        <f>IFERROR(VLOOKUP(Tabela14[[#This Row],[Para1]],Tabela5[[Barra DE]:[Nome DE]],2,0),VLOOKUP(Tabela14[[#This Row],[Para1]],Tabela5[[Barra PARA]:[Nome PARA]],2,0))</f>
        <v>BIGUAC-SC525</v>
      </c>
      <c r="G16" s="8">
        <v>1.2</v>
      </c>
      <c r="H16" s="28">
        <f t="array" ref="H1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16" s="8">
        <v>959</v>
      </c>
      <c r="J16" s="7" t="str">
        <f>IFERROR(VLOOKUP(Tabela14[[#This Row],[De2]],Tabela5[[Barra DE]:[Nome DE]],2,0),VLOOKUP(Tabela14[[#This Row],[De2]],Tabela5[[Barra PARA]:[Nome PARA]],2,0))</f>
        <v>CURITI-PR525</v>
      </c>
      <c r="K16" s="8">
        <v>895</v>
      </c>
      <c r="L16" s="7" t="str">
        <f>IFERROR(VLOOKUP(Tabela14[[#This Row],[Para2]],Tabela5[[Barra DE]:[Nome DE]],2,0),VLOOKUP(Tabela14[[#This Row],[Para2]],Tabela5[[Barra PARA]:[Nome PARA]],2,0))</f>
        <v>BATEIA-PR525</v>
      </c>
      <c r="M16" s="28">
        <f t="array" ref="M1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16" s="28">
        <f>(Tabela14[[#This Row],[Q2]]*Tabela14[[#This Row],[Q1]])</f>
        <v>1.8299572840000001E-7</v>
      </c>
      <c r="O16" s="27">
        <f>1-Tabela14[[#This Row],[Q Eq]]</f>
        <v>0.99999981700427165</v>
      </c>
      <c r="P16" s="27">
        <f>Tabela14[[#This Row],[Q Eq]]+Tabela14[[#This Row],[P Eq]]</f>
        <v>1</v>
      </c>
      <c r="R16" s="1" t="str">
        <f>Tabela14[[#This Row],[De1]]&amp;"-"&amp;Tabela14[[#This Row],[Para1]]</f>
        <v>938-946</v>
      </c>
      <c r="S16" s="1" t="str">
        <f>Tabela14[[#This Row],[De2]]&amp;"-"&amp;Tabela14[[#This Row],[Para2]]</f>
        <v>959-895</v>
      </c>
      <c r="T16" s="1">
        <f>Tabela14[[#This Row],[Q Eq]]</f>
        <v>1.8299572840000001E-7</v>
      </c>
    </row>
    <row r="17" spans="1:20" x14ac:dyDescent="0.25">
      <c r="A17" s="44"/>
      <c r="B17" s="8">
        <v>542</v>
      </c>
      <c r="C17" s="8">
        <v>955</v>
      </c>
      <c r="D17" s="7" t="str">
        <f>IFERROR(VLOOKUP(Tabela14[[#This Row],[De1]],Tabela5[[Barra DE]:[Nome DE]],2,0),VLOOKUP(Tabela14[[#This Row],[De1]],Tabela5[[Barra PARA]:[Nome PARA]],2,0))</f>
        <v>CNOVOS-SC525</v>
      </c>
      <c r="E17" s="8">
        <v>964</v>
      </c>
      <c r="F17" s="7" t="str">
        <f>IFERROR(VLOOKUP(Tabela14[[#This Row],[Para1]],Tabela5[[Barra DE]:[Nome DE]],2,0),VLOOKUP(Tabela14[[#This Row],[Para1]],Tabela5[[Barra PARA]:[Nome PARA]],2,0))</f>
        <v>CAXIAS-RS525</v>
      </c>
      <c r="G17" s="8">
        <v>1.1000000000000001</v>
      </c>
      <c r="H17" s="28">
        <f t="array" ref="H1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17" s="8">
        <v>1041</v>
      </c>
      <c r="J17" s="7" t="str">
        <f>IFERROR(VLOOKUP(Tabela14[[#This Row],[De2]],Tabela5[[Barra DE]:[Nome DE]],2,0),VLOOKUP(Tabela14[[#This Row],[De2]],Tabela5[[Barra PARA]:[Nome PARA]],2,0))</f>
        <v>PFUNDO-RS230</v>
      </c>
      <c r="K17" s="8">
        <v>963</v>
      </c>
      <c r="L17" s="7" t="str">
        <f>IFERROR(VLOOKUP(Tabela14[[#This Row],[Para2]],Tabela5[[Barra DE]:[Nome DE]],2,0),VLOOKUP(Tabela14[[#This Row],[Para2]],Tabela5[[Barra PARA]:[Nome PARA]],2,0))</f>
        <v>MCLARO-RS230</v>
      </c>
      <c r="M17" s="28">
        <f t="array" ref="M1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17" s="28">
        <f>(Tabela14[[#This Row],[Q2]]*Tabela14[[#This Row],[Q1]])</f>
        <v>9.9810090250000007E-7</v>
      </c>
      <c r="O17" s="27">
        <f>1-Tabela14[[#This Row],[Q Eq]]</f>
        <v>0.99999900189909752</v>
      </c>
      <c r="P17" s="27">
        <f>Tabela14[[#This Row],[Q Eq]]+Tabela14[[#This Row],[P Eq]]</f>
        <v>1</v>
      </c>
      <c r="R17" s="1" t="str">
        <f>Tabela14[[#This Row],[De1]]&amp;"-"&amp;Tabela14[[#This Row],[Para1]]</f>
        <v>955-964</v>
      </c>
      <c r="S17" s="1" t="str">
        <f>Tabela14[[#This Row],[De2]]&amp;"-"&amp;Tabela14[[#This Row],[Para2]]</f>
        <v>1041-963</v>
      </c>
      <c r="T17" s="1">
        <f>Tabela14[[#This Row],[Q Eq]]</f>
        <v>9.9810090250000007E-7</v>
      </c>
    </row>
    <row r="18" spans="1:20" x14ac:dyDescent="0.25">
      <c r="A18" s="44"/>
      <c r="B18" s="8">
        <v>539</v>
      </c>
      <c r="C18" s="8">
        <v>955</v>
      </c>
      <c r="D18" s="7" t="str">
        <f>IFERROR(VLOOKUP(Tabela14[[#This Row],[De1]],Tabela5[[Barra DE]:[Nome DE]],2,0),VLOOKUP(Tabela14[[#This Row],[De1]],Tabela5[[Barra PARA]:[Nome PARA]],2,0))</f>
        <v>CNOVOS-SC525</v>
      </c>
      <c r="E18" s="8">
        <v>964</v>
      </c>
      <c r="F18" s="7" t="str">
        <f>IFERROR(VLOOKUP(Tabela14[[#This Row],[Para1]],Tabela5[[Barra DE]:[Nome DE]],2,0),VLOOKUP(Tabela14[[#This Row],[Para1]],Tabela5[[Barra PARA]:[Nome PARA]],2,0))</f>
        <v>CAXIAS-RS525</v>
      </c>
      <c r="G18" s="8">
        <v>1.1000000000000001</v>
      </c>
      <c r="H18" s="28">
        <f t="array" ref="H1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18" s="8">
        <v>1057</v>
      </c>
      <c r="J18" s="7" t="str">
        <f>IFERROR(VLOOKUP(Tabela14[[#This Row],[De2]],Tabela5[[Barra DE]:[Nome DE]],2,0),VLOOKUP(Tabela14[[#This Row],[De2]],Tabela5[[Barra PARA]:[Nome PARA]],2,0))</f>
        <v>SIDERO-SC230</v>
      </c>
      <c r="K18" s="8">
        <v>1010</v>
      </c>
      <c r="L18" s="7" t="str">
        <f>IFERROR(VLOOKUP(Tabela14[[#This Row],[Para2]],Tabela5[[Barra DE]:[Nome DE]],2,0),VLOOKUP(Tabela14[[#This Row],[Para2]],Tabela5[[Barra PARA]:[Nome PARA]],2,0))</f>
        <v>JLAC-B-SC230</v>
      </c>
      <c r="M18" s="28">
        <f t="array" ref="M1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18" s="28">
        <f>(Tabela14[[#This Row],[Q2]]*Tabela14[[#This Row],[Q1]])</f>
        <v>9.9810090250000007E-7</v>
      </c>
      <c r="O18" s="27">
        <f>1-Tabela14[[#This Row],[Q Eq]]</f>
        <v>0.99999900189909752</v>
      </c>
      <c r="P18" s="27">
        <f>Tabela14[[#This Row],[Q Eq]]+Tabela14[[#This Row],[P Eq]]</f>
        <v>1</v>
      </c>
      <c r="R18" s="1" t="str">
        <f>Tabela14[[#This Row],[De1]]&amp;"-"&amp;Tabela14[[#This Row],[Para1]]</f>
        <v>955-964</v>
      </c>
      <c r="S18" s="1" t="str">
        <f>Tabela14[[#This Row],[De2]]&amp;"-"&amp;Tabela14[[#This Row],[Para2]]</f>
        <v>1057-1010</v>
      </c>
      <c r="T18" s="1">
        <f>Tabela14[[#This Row],[Q Eq]]</f>
        <v>9.9810090250000007E-7</v>
      </c>
    </row>
    <row r="19" spans="1:20" x14ac:dyDescent="0.25">
      <c r="A19" s="44"/>
      <c r="B19" s="8">
        <v>272</v>
      </c>
      <c r="C19" s="8">
        <v>856</v>
      </c>
      <c r="D19" s="7" t="str">
        <f>IFERROR(VLOOKUP(Tabela14[[#This Row],[De1]],Tabela5[[Barra DE]:[Nome DE]],2,0),VLOOKUP(Tabela14[[#This Row],[De1]],Tabela5[[Barra PARA]:[Nome PARA]],2,0))</f>
        <v>SEGRED-PR525</v>
      </c>
      <c r="E19" s="8">
        <v>933</v>
      </c>
      <c r="F19" s="7" t="str">
        <f>IFERROR(VLOOKUP(Tabela14[[#This Row],[Para1]],Tabela5[[Barra DE]:[Nome DE]],2,0),VLOOKUP(Tabela14[[#This Row],[Para1]],Tabela5[[Barra PARA]:[Nome PARA]],2,0))</f>
        <v>AREIA--PR525</v>
      </c>
      <c r="G19" s="8">
        <v>1.1000000000000001</v>
      </c>
      <c r="H19" s="28">
        <f t="array" ref="H1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I19" s="8">
        <v>955</v>
      </c>
      <c r="J19" s="7" t="str">
        <f>IFERROR(VLOOKUP(Tabela14[[#This Row],[De2]],Tabela5[[Barra DE]:[Nome DE]],2,0),VLOOKUP(Tabela14[[#This Row],[De2]],Tabela5[[Barra PARA]:[Nome PARA]],2,0))</f>
        <v>CNOVOS-SC525</v>
      </c>
      <c r="K19" s="8">
        <v>964</v>
      </c>
      <c r="L19" s="7" t="str">
        <f>IFERROR(VLOOKUP(Tabela14[[#This Row],[Para2]],Tabela5[[Barra DE]:[Nome DE]],2,0),VLOOKUP(Tabela14[[#This Row],[Para2]],Tabela5[[Barra PARA]:[Nome PARA]],2,0))</f>
        <v>CAXIAS-RS525</v>
      </c>
      <c r="M19" s="28">
        <f t="array" ref="M1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N19" s="28">
        <f>(Tabela14[[#This Row],[Q2]]*Tabela14[[#This Row],[Q1]])</f>
        <v>7.7746168899999996E-8</v>
      </c>
      <c r="O19" s="27">
        <f>1-Tabela14[[#This Row],[Q Eq]]</f>
        <v>0.99999992225383105</v>
      </c>
      <c r="P19" s="27">
        <f>Tabela14[[#This Row],[Q Eq]]+Tabela14[[#This Row],[P Eq]]</f>
        <v>1</v>
      </c>
      <c r="R19" s="1" t="str">
        <f>Tabela14[[#This Row],[De1]]&amp;"-"&amp;Tabela14[[#This Row],[Para1]]</f>
        <v>856-933</v>
      </c>
      <c r="S19" s="1" t="str">
        <f>Tabela14[[#This Row],[De2]]&amp;"-"&amp;Tabela14[[#This Row],[Para2]]</f>
        <v>955-964</v>
      </c>
      <c r="T19" s="1">
        <f>Tabela14[[#This Row],[Q Eq]]</f>
        <v>7.7746168899999996E-8</v>
      </c>
    </row>
    <row r="20" spans="1:20" x14ac:dyDescent="0.25">
      <c r="A20" s="44"/>
      <c r="B20" s="8">
        <v>541</v>
      </c>
      <c r="C20" s="8">
        <v>955</v>
      </c>
      <c r="D20" s="7" t="str">
        <f>IFERROR(VLOOKUP(Tabela14[[#This Row],[De1]],Tabela5[[Barra DE]:[Nome DE]],2,0),VLOOKUP(Tabela14[[#This Row],[De1]],Tabela5[[Barra PARA]:[Nome PARA]],2,0))</f>
        <v>CNOVOS-SC525</v>
      </c>
      <c r="E20" s="8">
        <v>964</v>
      </c>
      <c r="F20" s="7" t="str">
        <f>IFERROR(VLOOKUP(Tabela14[[#This Row],[Para1]],Tabela5[[Barra DE]:[Nome DE]],2,0),VLOOKUP(Tabela14[[#This Row],[Para1]],Tabela5[[Barra PARA]:[Nome PARA]],2,0))</f>
        <v>CAXIAS-RS525</v>
      </c>
      <c r="G20" s="8">
        <v>1.1000000000000001</v>
      </c>
      <c r="H20" s="28">
        <f t="array" ref="H2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20" s="8">
        <v>1069</v>
      </c>
      <c r="J20" s="7" t="str">
        <f>IFERROR(VLOOKUP(Tabela14[[#This Row],[De2]],Tabela5[[Barra DE]:[Nome DE]],2,0),VLOOKUP(Tabela14[[#This Row],[De2]],Tabela5[[Barra PARA]:[Nome PARA]],2,0))</f>
        <v>XANXER-SC230</v>
      </c>
      <c r="K20" s="8">
        <v>1041</v>
      </c>
      <c r="L20" s="7" t="str">
        <f>IFERROR(VLOOKUP(Tabela14[[#This Row],[Para2]],Tabela5[[Barra DE]:[Nome DE]],2,0),VLOOKUP(Tabela14[[#This Row],[Para2]],Tabela5[[Barra PARA]:[Nome PARA]],2,0))</f>
        <v>PFUNDO-RS230</v>
      </c>
      <c r="M20" s="28">
        <f t="array" ref="M2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20" s="28">
        <f>(Tabela14[[#This Row],[Q2]]*Tabela14[[#This Row],[Q1]])</f>
        <v>9.9810090250000007E-7</v>
      </c>
      <c r="O20" s="27">
        <f>1-Tabela14[[#This Row],[Q Eq]]</f>
        <v>0.99999900189909752</v>
      </c>
      <c r="P20" s="27">
        <f>Tabela14[[#This Row],[Q Eq]]+Tabela14[[#This Row],[P Eq]]</f>
        <v>1</v>
      </c>
      <c r="R20" s="1" t="str">
        <f>Tabela14[[#This Row],[De1]]&amp;"-"&amp;Tabela14[[#This Row],[Para1]]</f>
        <v>955-964</v>
      </c>
      <c r="S20" s="1" t="str">
        <f>Tabela14[[#This Row],[De2]]&amp;"-"&amp;Tabela14[[#This Row],[Para2]]</f>
        <v>1069-1041</v>
      </c>
      <c r="T20" s="1">
        <f>Tabela14[[#This Row],[Q Eq]]</f>
        <v>9.9810090250000007E-7</v>
      </c>
    </row>
    <row r="21" spans="1:20" x14ac:dyDescent="0.25">
      <c r="A21" s="44"/>
      <c r="B21" s="8">
        <v>353</v>
      </c>
      <c r="C21" s="8">
        <v>933</v>
      </c>
      <c r="D21" s="7" t="str">
        <f>IFERROR(VLOOKUP(Tabela14[[#This Row],[De1]],Tabela5[[Barra DE]:[Nome DE]],2,0),VLOOKUP(Tabela14[[#This Row],[De1]],Tabela5[[Barra PARA]:[Nome PARA]],2,0))</f>
        <v>AREIA--PR525</v>
      </c>
      <c r="E21" s="8">
        <v>955</v>
      </c>
      <c r="F21" s="7" t="str">
        <f>IFERROR(VLOOKUP(Tabela14[[#This Row],[Para1]],Tabela5[[Barra DE]:[Nome DE]],2,0),VLOOKUP(Tabela14[[#This Row],[Para1]],Tabela5[[Barra PARA]:[Nome PARA]],2,0))</f>
        <v>CNOVOS-SC525</v>
      </c>
      <c r="G21" s="8">
        <v>1</v>
      </c>
      <c r="H21" s="28">
        <f t="array" ref="H2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21" s="8">
        <v>955</v>
      </c>
      <c r="J21" s="7" t="str">
        <f>IFERROR(VLOOKUP(Tabela14[[#This Row],[De2]],Tabela5[[Barra DE]:[Nome DE]],2,0),VLOOKUP(Tabela14[[#This Row],[De2]],Tabela5[[Barra PARA]:[Nome PARA]],2,0))</f>
        <v>CNOVOS-SC525</v>
      </c>
      <c r="K21" s="8">
        <v>964</v>
      </c>
      <c r="L21" s="7" t="str">
        <f>IFERROR(VLOOKUP(Tabela14[[#This Row],[Para2]],Tabela5[[Barra DE]:[Nome DE]],2,0),VLOOKUP(Tabela14[[#This Row],[Para2]],Tabela5[[Barra PARA]:[Nome PARA]],2,0))</f>
        <v>CAXIAS-RS525</v>
      </c>
      <c r="M21" s="28">
        <f t="array" ref="M2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21" s="28">
        <f>(Tabela14[[#This Row],[Q2]]*Tabela14[[#This Row],[Q1]])</f>
        <v>7.5078759039999993E-7</v>
      </c>
      <c r="O21" s="27">
        <f>1-Tabela14[[#This Row],[Q Eq]]</f>
        <v>0.99999924921240957</v>
      </c>
      <c r="P21" s="27">
        <f>Tabela14[[#This Row],[Q Eq]]+Tabela14[[#This Row],[P Eq]]</f>
        <v>1</v>
      </c>
      <c r="R21" s="1" t="str">
        <f>Tabela14[[#This Row],[De1]]&amp;"-"&amp;Tabela14[[#This Row],[Para1]]</f>
        <v>933-955</v>
      </c>
      <c r="S21" s="1" t="str">
        <f>Tabela14[[#This Row],[De2]]&amp;"-"&amp;Tabela14[[#This Row],[Para2]]</f>
        <v>955-964</v>
      </c>
      <c r="T21" s="1">
        <f>Tabela14[[#This Row],[Q Eq]]</f>
        <v>7.5078759039999993E-7</v>
      </c>
    </row>
    <row r="22" spans="1:20" x14ac:dyDescent="0.25">
      <c r="A22" s="45"/>
      <c r="B22" s="8">
        <v>468</v>
      </c>
      <c r="C22" s="8">
        <v>938</v>
      </c>
      <c r="D22" s="7" t="str">
        <f>IFERROR(VLOOKUP(Tabela14[[#This Row],[De1]],Tabela5[[Barra DE]:[Nome DE]],2,0),VLOOKUP(Tabela14[[#This Row],[De1]],Tabela5[[Barra PARA]:[Nome PARA]],2,0))</f>
        <v>BLUMEN-SC525</v>
      </c>
      <c r="E22" s="8">
        <v>955</v>
      </c>
      <c r="F22" s="7" t="str">
        <f>IFERROR(VLOOKUP(Tabela14[[#This Row],[Para1]],Tabela5[[Barra DE]:[Nome DE]],2,0),VLOOKUP(Tabela14[[#This Row],[Para1]],Tabela5[[Barra PARA]:[Nome PARA]],2,0))</f>
        <v>CNOVOS-SC525</v>
      </c>
      <c r="G22" s="8">
        <v>1</v>
      </c>
      <c r="H22" s="28">
        <f t="array" ref="H2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22" s="8">
        <v>955</v>
      </c>
      <c r="J22" s="7" t="str">
        <f>IFERROR(VLOOKUP(Tabela14[[#This Row],[De2]],Tabela5[[Barra DE]:[Nome DE]],2,0),VLOOKUP(Tabela14[[#This Row],[De2]],Tabela5[[Barra PARA]:[Nome PARA]],2,0))</f>
        <v>CNOVOS-SC525</v>
      </c>
      <c r="K22" s="8">
        <v>964</v>
      </c>
      <c r="L22" s="7" t="str">
        <f>IFERROR(VLOOKUP(Tabela14[[#This Row],[Para2]],Tabela5[[Barra DE]:[Nome DE]],2,0),VLOOKUP(Tabela14[[#This Row],[Para2]],Tabela5[[Barra PARA]:[Nome PARA]],2,0))</f>
        <v>CAXIAS-RS525</v>
      </c>
      <c r="M22" s="28">
        <f t="array" ref="M2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22" s="28">
        <f>(Tabela14[[#This Row],[Q2]]*Tabela14[[#This Row],[Q1]])</f>
        <v>1.5388402500000001E-6</v>
      </c>
      <c r="O22" s="27">
        <f>1-Tabela14[[#This Row],[Q Eq]]</f>
        <v>0.99999846115975</v>
      </c>
      <c r="P22" s="27">
        <f>Tabela14[[#This Row],[Q Eq]]+Tabela14[[#This Row],[P Eq]]</f>
        <v>1</v>
      </c>
      <c r="R22" s="1" t="str">
        <f>Tabela14[[#This Row],[De1]]&amp;"-"&amp;Tabela14[[#This Row],[Para1]]</f>
        <v>938-955</v>
      </c>
      <c r="S22" s="1" t="str">
        <f>Tabela14[[#This Row],[De2]]&amp;"-"&amp;Tabela14[[#This Row],[Para2]]</f>
        <v>955-964</v>
      </c>
      <c r="T22" s="1">
        <f>Tabela14[[#This Row],[Q Eq]]</f>
        <v>1.5388402500000001E-6</v>
      </c>
    </row>
    <row r="23" spans="1:20" x14ac:dyDescent="0.25">
      <c r="A23" s="46" t="s">
        <v>104</v>
      </c>
      <c r="B23" s="8">
        <v>638</v>
      </c>
      <c r="C23" s="8">
        <v>999</v>
      </c>
      <c r="D23" s="7" t="str">
        <f>IFERROR(VLOOKUP(Tabela14[[#This Row],[De1]],Tabela5[[Barra DE]:[Nome DE]],2,0),VLOOKUP(Tabela14[[#This Row],[De1]],Tabela5[[Barra PARA]:[Nome PARA]],2,0))</f>
        <v>IVAIPE-PR525</v>
      </c>
      <c r="E23" s="8">
        <v>896</v>
      </c>
      <c r="F23" s="7" t="str">
        <f>IFERROR(VLOOKUP(Tabela14[[#This Row],[Para1]],Tabela5[[Barra DE]:[Nome DE]],2,0),VLOOKUP(Tabela14[[#This Row],[Para1]],Tabela5[[Barra PARA]:[Nome PARA]],2,0))</f>
        <v>CASCOE-PR525</v>
      </c>
      <c r="G23" s="8"/>
      <c r="H23" s="28">
        <f t="array" ref="H2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1.0269999999999999E-3</v>
      </c>
      <c r="I23" s="8">
        <v>1060</v>
      </c>
      <c r="J23" s="7" t="str">
        <f>IFERROR(VLOOKUP(Tabela14[[#This Row],[De2]],Tabela5[[Barra DE]:[Nome DE]],2,0),VLOOKUP(Tabela14[[#This Row],[De2]],Tabela5[[Barra PARA]:[Nome PARA]],2,0))</f>
        <v>SSANTI-PR525</v>
      </c>
      <c r="K23" s="8">
        <v>897</v>
      </c>
      <c r="L23" s="7" t="str">
        <f>IFERROR(VLOOKUP(Tabela14[[#This Row],[Para2]],Tabela5[[Barra DE]:[Nome DE]],2,0),VLOOKUP(Tabela14[[#This Row],[Para2]],Tabela5[[Barra PARA]:[Nome PARA]],2,0))</f>
        <v>SCAXIA-PR525</v>
      </c>
      <c r="M23" s="28">
        <f t="array" ref="M2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1.0269999999999999E-3</v>
      </c>
      <c r="N23" s="28">
        <f>(Tabela14[[#This Row],[Q2]]*Tabela14[[#This Row],[Q1]])</f>
        <v>1.0547289999999998E-6</v>
      </c>
      <c r="O23" s="27">
        <f>1-Tabela14[[#This Row],[Q Eq]]</f>
        <v>0.99999894527099997</v>
      </c>
      <c r="P23" s="27">
        <f>Tabela14[[#This Row],[Q Eq]]+Tabela14[[#This Row],[P Eq]]</f>
        <v>1</v>
      </c>
      <c r="R23" s="1" t="str">
        <f>Tabela14[[#This Row],[De1]]&amp;"-"&amp;Tabela14[[#This Row],[Para1]]</f>
        <v>999-896</v>
      </c>
      <c r="S23" s="1" t="str">
        <f>Tabela14[[#This Row],[De2]]&amp;"-"&amp;Tabela14[[#This Row],[Para2]]</f>
        <v>1060-897</v>
      </c>
      <c r="T23" s="1">
        <f>Tabela14[[#This Row],[Q Eq]]</f>
        <v>1.0547289999999998E-6</v>
      </c>
    </row>
    <row r="24" spans="1:20" x14ac:dyDescent="0.25">
      <c r="A24" s="47"/>
      <c r="B24" s="8">
        <v>529</v>
      </c>
      <c r="C24" s="8">
        <v>955</v>
      </c>
      <c r="D24" s="7" t="str">
        <f>IFERROR(VLOOKUP(Tabela14[[#This Row],[De1]],Tabela5[[Barra DE]:[Nome DE]],2,0),VLOOKUP(Tabela14[[#This Row],[De1]],Tabela5[[Barra PARA]:[Nome PARA]],2,0))</f>
        <v>CNOVOS-SC525</v>
      </c>
      <c r="E24" s="8">
        <v>964</v>
      </c>
      <c r="F24" s="7" t="str">
        <f>IFERROR(VLOOKUP(Tabela14[[#This Row],[Para1]],Tabela5[[Barra DE]:[Nome DE]],2,0),VLOOKUP(Tabela14[[#This Row],[Para1]],Tabela5[[Barra PARA]:[Nome PARA]],2,0))</f>
        <v>CAXIAS-RS525</v>
      </c>
      <c r="G24" s="8"/>
      <c r="H24" s="28">
        <f t="array" ref="H2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24" s="8">
        <v>976</v>
      </c>
      <c r="J24" s="7" t="str">
        <f>IFERROR(VLOOKUP(Tabela14[[#This Row],[De2]],Tabela5[[Barra DE]:[Nome DE]],2,0),VLOOKUP(Tabela14[[#This Row],[De2]],Tabela5[[Barra PARA]:[Nome PARA]],2,0))</f>
        <v>GRAVAT-RS525</v>
      </c>
      <c r="K24" s="8">
        <v>979</v>
      </c>
      <c r="L24" s="7" t="str">
        <f>IFERROR(VLOOKUP(Tabela14[[#This Row],[Para2]],Tabela5[[Barra DE]:[Nome DE]],2,0),VLOOKUP(Tabela14[[#This Row],[Para2]],Tabela5[[Barra PARA]:[Nome PARA]],2,0))</f>
        <v>NSRITA-RS525</v>
      </c>
      <c r="M24" s="28">
        <f t="array" ref="M2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24" s="28">
        <f>(Tabela14[[#This Row],[Q2]]*Tabela14[[#This Row],[Q1]])</f>
        <v>9.9810090250000007E-7</v>
      </c>
      <c r="O24" s="27">
        <f>1-Tabela14[[#This Row],[Q Eq]]</f>
        <v>0.99999900189909752</v>
      </c>
      <c r="P24" s="27">
        <f>Tabela14[[#This Row],[Q Eq]]+Tabela14[[#This Row],[P Eq]]</f>
        <v>1</v>
      </c>
      <c r="R24" s="1" t="str">
        <f>Tabela14[[#This Row],[De1]]&amp;"-"&amp;Tabela14[[#This Row],[Para1]]</f>
        <v>955-964</v>
      </c>
      <c r="S24" s="1" t="str">
        <f>Tabela14[[#This Row],[De2]]&amp;"-"&amp;Tabela14[[#This Row],[Para2]]</f>
        <v>976-979</v>
      </c>
      <c r="T24" s="1">
        <f>Tabela14[[#This Row],[Q Eq]]</f>
        <v>9.9810090250000007E-7</v>
      </c>
    </row>
    <row r="25" spans="1:20" x14ac:dyDescent="0.25">
      <c r="A25" s="47"/>
      <c r="B25" s="8">
        <v>467</v>
      </c>
      <c r="C25" s="8">
        <v>938</v>
      </c>
      <c r="D25" s="7" t="str">
        <f>IFERROR(VLOOKUP(Tabela14[[#This Row],[De1]],Tabela5[[Barra DE]:[Nome DE]],2,0),VLOOKUP(Tabela14[[#This Row],[De1]],Tabela5[[Barra PARA]:[Nome PARA]],2,0))</f>
        <v>BLUMEN-SC525</v>
      </c>
      <c r="E25" s="8">
        <v>955</v>
      </c>
      <c r="F25" s="7" t="str">
        <f>IFERROR(VLOOKUP(Tabela14[[#This Row],[Para1]],Tabela5[[Barra DE]:[Nome DE]],2,0),VLOOKUP(Tabela14[[#This Row],[Para1]],Tabela5[[Barra PARA]:[Nome PARA]],2,0))</f>
        <v>CNOVOS-SC525</v>
      </c>
      <c r="G25" s="8"/>
      <c r="H25" s="28">
        <f t="array" ref="H2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25" s="8">
        <v>955</v>
      </c>
      <c r="J25" s="7" t="str">
        <f>IFERROR(VLOOKUP(Tabela14[[#This Row],[De2]],Tabela5[[Barra DE]:[Nome DE]],2,0),VLOOKUP(Tabela14[[#This Row],[De2]],Tabela5[[Barra PARA]:[Nome PARA]],2,0))</f>
        <v>CNOVOS-SC525</v>
      </c>
      <c r="K25" s="8">
        <v>946</v>
      </c>
      <c r="L25" s="7" t="str">
        <f>IFERROR(VLOOKUP(Tabela14[[#This Row],[Para2]],Tabela5[[Barra DE]:[Nome DE]],2,0),VLOOKUP(Tabela14[[#This Row],[Para2]],Tabela5[[Barra PARA]:[Nome PARA]],2,0))</f>
        <v>BIGUAC-SC525</v>
      </c>
      <c r="M25" s="28">
        <f t="array" ref="M2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25" s="28">
        <f>(Tabela14[[#This Row],[Q2]]*Tabela14[[#This Row],[Q1]])</f>
        <v>1.5388402500000001E-6</v>
      </c>
      <c r="O25" s="27">
        <f>1-Tabela14[[#This Row],[Q Eq]]</f>
        <v>0.99999846115975</v>
      </c>
      <c r="P25" s="27">
        <f>Tabela14[[#This Row],[Q Eq]]+Tabela14[[#This Row],[P Eq]]</f>
        <v>1</v>
      </c>
      <c r="R25" s="1" t="str">
        <f>Tabela14[[#This Row],[De1]]&amp;"-"&amp;Tabela14[[#This Row],[Para1]]</f>
        <v>938-955</v>
      </c>
      <c r="S25" s="1" t="str">
        <f>Tabela14[[#This Row],[De2]]&amp;"-"&amp;Tabela14[[#This Row],[Para2]]</f>
        <v>955-946</v>
      </c>
      <c r="T25" s="1">
        <f>Tabela14[[#This Row],[Q Eq]]</f>
        <v>1.5388402500000001E-6</v>
      </c>
    </row>
    <row r="26" spans="1:20" x14ac:dyDescent="0.25">
      <c r="A26" s="47"/>
      <c r="B26" s="8">
        <v>446</v>
      </c>
      <c r="C26" s="8">
        <v>938</v>
      </c>
      <c r="D26" s="7" t="str">
        <f>IFERROR(VLOOKUP(Tabela14[[#This Row],[De1]],Tabela5[[Barra DE]:[Nome DE]],2,0),VLOOKUP(Tabela14[[#This Row],[De1]],Tabela5[[Barra PARA]:[Nome PARA]],2,0))</f>
        <v>BLUMEN-SC525</v>
      </c>
      <c r="E26" s="8">
        <v>946</v>
      </c>
      <c r="F26" s="7" t="str">
        <f>IFERROR(VLOOKUP(Tabela14[[#This Row],[Para1]],Tabela5[[Barra DE]:[Nome DE]],2,0),VLOOKUP(Tabela14[[#This Row],[Para1]],Tabela5[[Barra PARA]:[Nome PARA]],2,0))</f>
        <v>BIGUAC-SC525</v>
      </c>
      <c r="G26" s="8"/>
      <c r="H26" s="28">
        <f t="array" ref="H2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26" s="8">
        <v>955</v>
      </c>
      <c r="J26" s="7" t="str">
        <f>IFERROR(VLOOKUP(Tabela14[[#This Row],[De2]],Tabela5[[Barra DE]:[Nome DE]],2,0),VLOOKUP(Tabela14[[#This Row],[De2]],Tabela5[[Barra PARA]:[Nome PARA]],2,0))</f>
        <v>CNOVOS-SC525</v>
      </c>
      <c r="K26" s="8">
        <v>946</v>
      </c>
      <c r="L26" s="7" t="str">
        <f>IFERROR(VLOOKUP(Tabela14[[#This Row],[Para2]],Tabela5[[Barra DE]:[Nome DE]],2,0),VLOOKUP(Tabela14[[#This Row],[Para2]],Tabela5[[Barra PARA]:[Nome PARA]],2,0))</f>
        <v>BIGUAC-SC525</v>
      </c>
      <c r="M26" s="28">
        <f t="array" ref="M2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26" s="28">
        <f>(Tabela14[[#This Row],[Q2]]*Tabela14[[#This Row],[Q1]])</f>
        <v>1.8299572840000001E-7</v>
      </c>
      <c r="O26" s="27">
        <f>1-Tabela14[[#This Row],[Q Eq]]</f>
        <v>0.99999981700427165</v>
      </c>
      <c r="P26" s="27">
        <f>Tabela14[[#This Row],[Q Eq]]+Tabela14[[#This Row],[P Eq]]</f>
        <v>1</v>
      </c>
      <c r="R26" s="1" t="str">
        <f>Tabela14[[#This Row],[De1]]&amp;"-"&amp;Tabela14[[#This Row],[Para1]]</f>
        <v>938-946</v>
      </c>
      <c r="S26" s="1" t="str">
        <f>Tabela14[[#This Row],[De2]]&amp;"-"&amp;Tabela14[[#This Row],[Para2]]</f>
        <v>955-946</v>
      </c>
      <c r="T26" s="1">
        <f>Tabela14[[#This Row],[Q Eq]]</f>
        <v>1.8299572840000001E-7</v>
      </c>
    </row>
    <row r="27" spans="1:20" x14ac:dyDescent="0.25">
      <c r="A27" s="47"/>
      <c r="B27" s="8">
        <v>444</v>
      </c>
      <c r="C27" s="8">
        <v>938</v>
      </c>
      <c r="D27" s="7" t="str">
        <f>IFERROR(VLOOKUP(Tabela14[[#This Row],[De1]],Tabela5[[Barra DE]:[Nome DE]],2,0),VLOOKUP(Tabela14[[#This Row],[De1]],Tabela5[[Barra PARA]:[Nome PARA]],2,0))</f>
        <v>BLUMEN-SC525</v>
      </c>
      <c r="E27" s="8">
        <v>946</v>
      </c>
      <c r="F27" s="7" t="str">
        <f>IFERROR(VLOOKUP(Tabela14[[#This Row],[Para1]],Tabela5[[Barra DE]:[Nome DE]],2,0),VLOOKUP(Tabela14[[#This Row],[Para1]],Tabela5[[Barra PARA]:[Nome PARA]],2,0))</f>
        <v>BIGUAC-SC525</v>
      </c>
      <c r="G27" s="8"/>
      <c r="H27" s="28">
        <f t="array" ref="H2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27" s="8">
        <v>938</v>
      </c>
      <c r="J27" s="7" t="str">
        <f>IFERROR(VLOOKUP(Tabela14[[#This Row],[De2]],Tabela5[[Barra DE]:[Nome DE]],2,0),VLOOKUP(Tabela14[[#This Row],[De2]],Tabela5[[Barra PARA]:[Nome PARA]],2,0))</f>
        <v>BLUMEN-SC525</v>
      </c>
      <c r="K27" s="8">
        <v>955</v>
      </c>
      <c r="L27" s="7" t="str">
        <f>IFERROR(VLOOKUP(Tabela14[[#This Row],[Para2]],Tabela5[[Barra DE]:[Nome DE]],2,0),VLOOKUP(Tabela14[[#This Row],[Para2]],Tabela5[[Barra PARA]:[Nome PARA]],2,0))</f>
        <v>CNOVOS-SC525</v>
      </c>
      <c r="M27" s="28">
        <f t="array" ref="M2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27" s="28">
        <f>(Tabela14[[#This Row],[Q2]]*Tabela14[[#This Row],[Q1]])</f>
        <v>1.8299572840000001E-7</v>
      </c>
      <c r="O27" s="27">
        <f>1-Tabela14[[#This Row],[Q Eq]]</f>
        <v>0.99999981700427165</v>
      </c>
      <c r="P27" s="27">
        <f>Tabela14[[#This Row],[Q Eq]]+Tabela14[[#This Row],[P Eq]]</f>
        <v>1</v>
      </c>
      <c r="R27" s="1" t="str">
        <f>Tabela14[[#This Row],[De1]]&amp;"-"&amp;Tabela14[[#This Row],[Para1]]</f>
        <v>938-946</v>
      </c>
      <c r="S27" s="1" t="str">
        <f>Tabela14[[#This Row],[De2]]&amp;"-"&amp;Tabela14[[#This Row],[Para2]]</f>
        <v>938-955</v>
      </c>
      <c r="T27" s="1">
        <f>Tabela14[[#This Row],[Q Eq]]</f>
        <v>1.8299572840000001E-7</v>
      </c>
    </row>
    <row r="28" spans="1:20" x14ac:dyDescent="0.25">
      <c r="A28" s="47"/>
      <c r="B28" s="8">
        <v>377</v>
      </c>
      <c r="C28" s="8">
        <v>933</v>
      </c>
      <c r="D28" s="7" t="str">
        <f>IFERROR(VLOOKUP(Tabela14[[#This Row],[De1]],Tabela5[[Barra DE]:[Nome DE]],2,0),VLOOKUP(Tabela14[[#This Row],[De1]],Tabela5[[Barra PARA]:[Nome PARA]],2,0))</f>
        <v>AREIA--PR525</v>
      </c>
      <c r="E28" s="8">
        <v>959</v>
      </c>
      <c r="F28" s="7" t="str">
        <f>IFERROR(VLOOKUP(Tabela14[[#This Row],[Para1]],Tabela5[[Barra DE]:[Nome DE]],2,0),VLOOKUP(Tabela14[[#This Row],[Para1]],Tabela5[[Barra PARA]:[Nome PARA]],2,0))</f>
        <v>CURITI-PR525</v>
      </c>
      <c r="G28" s="8"/>
      <c r="H28" s="28">
        <f t="array" ref="H2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I28" s="8">
        <v>955</v>
      </c>
      <c r="J28" s="7" t="str">
        <f>IFERROR(VLOOKUP(Tabela14[[#This Row],[De2]],Tabela5[[Barra DE]:[Nome DE]],2,0),VLOOKUP(Tabela14[[#This Row],[De2]],Tabela5[[Barra PARA]:[Nome PARA]],2,0))</f>
        <v>CNOVOS-SC525</v>
      </c>
      <c r="K28" s="8">
        <v>946</v>
      </c>
      <c r="L28" s="7" t="str">
        <f>IFERROR(VLOOKUP(Tabela14[[#This Row],[Para2]],Tabela5[[Barra DE]:[Nome DE]],2,0),VLOOKUP(Tabela14[[#This Row],[Para2]],Tabela5[[Barra PARA]:[Nome PARA]],2,0))</f>
        <v>BIGUAC-SC525</v>
      </c>
      <c r="M28" s="28">
        <f t="array" ref="M2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N28" s="28">
        <f>(Tabela14[[#This Row],[Q2]]*Tabela14[[#This Row],[Q1]])</f>
        <v>1.3354113599999999E-6</v>
      </c>
      <c r="O28" s="27">
        <f>1-Tabela14[[#This Row],[Q Eq]]</f>
        <v>0.99999866458863995</v>
      </c>
      <c r="P28" s="27">
        <f>Tabela14[[#This Row],[Q Eq]]+Tabela14[[#This Row],[P Eq]]</f>
        <v>1</v>
      </c>
      <c r="R28" s="1" t="str">
        <f>Tabela14[[#This Row],[De1]]&amp;"-"&amp;Tabela14[[#This Row],[Para1]]</f>
        <v>933-959</v>
      </c>
      <c r="S28" s="1" t="str">
        <f>Tabela14[[#This Row],[De2]]&amp;"-"&amp;Tabela14[[#This Row],[Para2]]</f>
        <v>955-946</v>
      </c>
      <c r="T28" s="1">
        <f>Tabela14[[#This Row],[Q Eq]]</f>
        <v>1.3354113599999999E-6</v>
      </c>
    </row>
    <row r="29" spans="1:20" x14ac:dyDescent="0.25">
      <c r="A29" s="47"/>
      <c r="B29" s="8">
        <v>375</v>
      </c>
      <c r="C29" s="8">
        <v>933</v>
      </c>
      <c r="D29" s="7" t="str">
        <f>IFERROR(VLOOKUP(Tabela14[[#This Row],[De1]],Tabela5[[Barra DE]:[Nome DE]],2,0),VLOOKUP(Tabela14[[#This Row],[De1]],Tabela5[[Barra PARA]:[Nome PARA]],2,0))</f>
        <v>AREIA--PR525</v>
      </c>
      <c r="E29" s="8">
        <v>959</v>
      </c>
      <c r="F29" s="7" t="str">
        <f>IFERROR(VLOOKUP(Tabela14[[#This Row],[Para1]],Tabela5[[Barra DE]:[Nome DE]],2,0),VLOOKUP(Tabela14[[#This Row],[Para1]],Tabela5[[Barra PARA]:[Nome PARA]],2,0))</f>
        <v>CURITI-PR525</v>
      </c>
      <c r="G29" s="8"/>
      <c r="H29" s="28">
        <f t="array" ref="H2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I29" s="8">
        <v>938</v>
      </c>
      <c r="J29" s="7" t="str">
        <f>IFERROR(VLOOKUP(Tabela14[[#This Row],[De2]],Tabela5[[Barra DE]:[Nome DE]],2,0),VLOOKUP(Tabela14[[#This Row],[De2]],Tabela5[[Barra PARA]:[Nome PARA]],2,0))</f>
        <v>BLUMEN-SC525</v>
      </c>
      <c r="K29" s="8">
        <v>955</v>
      </c>
      <c r="L29" s="7" t="str">
        <f>IFERROR(VLOOKUP(Tabela14[[#This Row],[Para2]],Tabela5[[Barra DE]:[Nome DE]],2,0),VLOOKUP(Tabela14[[#This Row],[Para2]],Tabela5[[Barra PARA]:[Nome PARA]],2,0))</f>
        <v>CNOVOS-SC525</v>
      </c>
      <c r="M29" s="28">
        <f t="array" ref="M2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N29" s="28">
        <f>(Tabela14[[#This Row],[Q2]]*Tabela14[[#This Row],[Q1]])</f>
        <v>1.3354113599999999E-6</v>
      </c>
      <c r="O29" s="27">
        <f>1-Tabela14[[#This Row],[Q Eq]]</f>
        <v>0.99999866458863995</v>
      </c>
      <c r="P29" s="27">
        <f>Tabela14[[#This Row],[Q Eq]]+Tabela14[[#This Row],[P Eq]]</f>
        <v>1</v>
      </c>
      <c r="R29" s="1" t="str">
        <f>Tabela14[[#This Row],[De1]]&amp;"-"&amp;Tabela14[[#This Row],[Para1]]</f>
        <v>933-959</v>
      </c>
      <c r="S29" s="1" t="str">
        <f>Tabela14[[#This Row],[De2]]&amp;"-"&amp;Tabela14[[#This Row],[Para2]]</f>
        <v>938-955</v>
      </c>
      <c r="T29" s="1">
        <f>Tabela14[[#This Row],[Q Eq]]</f>
        <v>1.3354113599999999E-6</v>
      </c>
    </row>
    <row r="30" spans="1:20" x14ac:dyDescent="0.25">
      <c r="A30" s="47"/>
      <c r="B30" s="8">
        <v>326</v>
      </c>
      <c r="C30" s="8">
        <v>933</v>
      </c>
      <c r="D30" s="7" t="str">
        <f>IFERROR(VLOOKUP(Tabela14[[#This Row],[De1]],Tabela5[[Barra DE]:[Nome DE]],2,0),VLOOKUP(Tabela14[[#This Row],[De1]],Tabela5[[Barra PARA]:[Nome PARA]],2,0))</f>
        <v>AREIA--PR525</v>
      </c>
      <c r="E30" s="8">
        <v>895</v>
      </c>
      <c r="F30" s="7" t="str">
        <f>IFERROR(VLOOKUP(Tabela14[[#This Row],[Para1]],Tabela5[[Barra DE]:[Nome DE]],2,0),VLOOKUP(Tabela14[[#This Row],[Para1]],Tabela5[[Barra PARA]:[Nome PARA]],2,0))</f>
        <v>BATEIA-PR525</v>
      </c>
      <c r="G30" s="8"/>
      <c r="H30" s="28">
        <f t="array" ref="H3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30" s="8">
        <v>955</v>
      </c>
      <c r="J30" s="7" t="str">
        <f>IFERROR(VLOOKUP(Tabela14[[#This Row],[De2]],Tabela5[[Barra DE]:[Nome DE]],2,0),VLOOKUP(Tabela14[[#This Row],[De2]],Tabela5[[Barra PARA]:[Nome PARA]],2,0))</f>
        <v>CNOVOS-SC525</v>
      </c>
      <c r="K30" s="8">
        <v>946</v>
      </c>
      <c r="L30" s="7" t="str">
        <f>IFERROR(VLOOKUP(Tabela14[[#This Row],[Para2]],Tabela5[[Barra DE]:[Nome DE]],2,0),VLOOKUP(Tabela14[[#This Row],[Para2]],Tabela5[[Barra PARA]:[Nome PARA]],2,0))</f>
        <v>BIGUAC-SC525</v>
      </c>
      <c r="M30" s="28">
        <f t="array" ref="M3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30" s="28">
        <f>(Tabela14[[#This Row],[Q2]]*Tabela14[[#This Row],[Q1]])</f>
        <v>1.5818092900000001E-6</v>
      </c>
      <c r="O30" s="27">
        <f>1-Tabela14[[#This Row],[Q Eq]]</f>
        <v>0.99999841819071</v>
      </c>
      <c r="P30" s="27">
        <f>Tabela14[[#This Row],[Q Eq]]+Tabela14[[#This Row],[P Eq]]</f>
        <v>1</v>
      </c>
      <c r="R30" s="1" t="str">
        <f>Tabela14[[#This Row],[De1]]&amp;"-"&amp;Tabela14[[#This Row],[Para1]]</f>
        <v>933-895</v>
      </c>
      <c r="S30" s="1" t="str">
        <f>Tabela14[[#This Row],[De2]]&amp;"-"&amp;Tabela14[[#This Row],[Para2]]</f>
        <v>955-946</v>
      </c>
      <c r="T30" s="1">
        <f>Tabela14[[#This Row],[Q Eq]]</f>
        <v>1.5818092900000001E-6</v>
      </c>
    </row>
    <row r="31" spans="1:20" x14ac:dyDescent="0.25">
      <c r="A31" s="47"/>
      <c r="B31" s="8">
        <v>324</v>
      </c>
      <c r="C31" s="8">
        <v>933</v>
      </c>
      <c r="D31" s="7" t="str">
        <f>IFERROR(VLOOKUP(Tabela14[[#This Row],[De1]],Tabela5[[Barra DE]:[Nome DE]],2,0),VLOOKUP(Tabela14[[#This Row],[De1]],Tabela5[[Barra PARA]:[Nome PARA]],2,0))</f>
        <v>AREIA--PR525</v>
      </c>
      <c r="E31" s="8">
        <v>895</v>
      </c>
      <c r="F31" s="7" t="str">
        <f>IFERROR(VLOOKUP(Tabela14[[#This Row],[Para1]],Tabela5[[Barra DE]:[Nome DE]],2,0),VLOOKUP(Tabela14[[#This Row],[Para1]],Tabela5[[Barra PARA]:[Nome PARA]],2,0))</f>
        <v>BATEIA-PR525</v>
      </c>
      <c r="G31" s="8"/>
      <c r="H31" s="28">
        <f t="array" ref="H3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31" s="8">
        <v>933</v>
      </c>
      <c r="J31" s="7" t="str">
        <f>IFERROR(VLOOKUP(Tabela14[[#This Row],[De2]],Tabela5[[Barra DE]:[Nome DE]],2,0),VLOOKUP(Tabela14[[#This Row],[De2]],Tabela5[[Barra PARA]:[Nome PARA]],2,0))</f>
        <v>AREIA--PR525</v>
      </c>
      <c r="K31" s="8">
        <v>959</v>
      </c>
      <c r="L31" s="7" t="str">
        <f>IFERROR(VLOOKUP(Tabela14[[#This Row],[Para2]],Tabela5[[Barra DE]:[Nome DE]],2,0),VLOOKUP(Tabela14[[#This Row],[Para2]],Tabela5[[Barra PARA]:[Nome PARA]],2,0))</f>
        <v>CURITI-PR525</v>
      </c>
      <c r="M31" s="28">
        <f t="array" ref="M3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31" s="28">
        <f>(Tabela14[[#This Row],[Q2]]*Tabela14[[#This Row],[Q1]])</f>
        <v>1.5818092900000001E-6</v>
      </c>
      <c r="O31" s="27">
        <f>1-Tabela14[[#This Row],[Q Eq]]</f>
        <v>0.99999841819071</v>
      </c>
      <c r="P31" s="27">
        <f>Tabela14[[#This Row],[Q Eq]]+Tabela14[[#This Row],[P Eq]]</f>
        <v>1</v>
      </c>
      <c r="R31" s="1" t="str">
        <f>Tabela14[[#This Row],[De1]]&amp;"-"&amp;Tabela14[[#This Row],[Para1]]</f>
        <v>933-895</v>
      </c>
      <c r="S31" s="1" t="str">
        <f>Tabela14[[#This Row],[De2]]&amp;"-"&amp;Tabela14[[#This Row],[Para2]]</f>
        <v>933-959</v>
      </c>
      <c r="T31" s="1">
        <f>Tabela14[[#This Row],[Q Eq]]</f>
        <v>1.5818092900000001E-6</v>
      </c>
    </row>
    <row r="32" spans="1:20" x14ac:dyDescent="0.25">
      <c r="A32" s="48"/>
      <c r="B32" s="8">
        <v>320</v>
      </c>
      <c r="C32" s="8">
        <v>933</v>
      </c>
      <c r="D32" s="7" t="str">
        <f>IFERROR(VLOOKUP(Tabela14[[#This Row],[De1]],Tabela5[[Barra DE]:[Nome DE]],2,0),VLOOKUP(Tabela14[[#This Row],[De1]],Tabela5[[Barra PARA]:[Nome PARA]],2,0))</f>
        <v>AREIA--PR525</v>
      </c>
      <c r="E32" s="8">
        <v>895</v>
      </c>
      <c r="F32" s="7" t="str">
        <f>IFERROR(VLOOKUP(Tabela14[[#This Row],[Para1]],Tabela5[[Barra DE]:[Nome DE]],2,0),VLOOKUP(Tabela14[[#This Row],[Para1]],Tabela5[[Barra PARA]:[Nome PARA]],2,0))</f>
        <v>BATEIA-PR525</v>
      </c>
      <c r="G32" s="8"/>
      <c r="H32" s="28">
        <f t="array" ref="H3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32" s="8">
        <v>933</v>
      </c>
      <c r="J32" s="7" t="str">
        <f>IFERROR(VLOOKUP(Tabela14[[#This Row],[De2]],Tabela5[[Barra DE]:[Nome DE]],2,0),VLOOKUP(Tabela14[[#This Row],[De2]],Tabela5[[Barra PARA]:[Nome PARA]],2,0))</f>
        <v>AREIA--PR525</v>
      </c>
      <c r="K32" s="8">
        <v>959</v>
      </c>
      <c r="L32" s="7" t="str">
        <f>IFERROR(VLOOKUP(Tabela14[[#This Row],[Para2]],Tabela5[[Barra DE]:[Nome DE]],2,0),VLOOKUP(Tabela14[[#This Row],[Para2]],Tabela5[[Barra PARA]:[Nome PARA]],2,0))</f>
        <v>CURITI-PR525</v>
      </c>
      <c r="M32" s="28">
        <f t="array" ref="M3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32" s="28">
        <f>(Tabela14[[#This Row],[Q2]]*Tabela14[[#This Row],[Q1]])</f>
        <v>1.5818092900000001E-6</v>
      </c>
      <c r="O32" s="27">
        <f>1-Tabela14[[#This Row],[Q Eq]]</f>
        <v>0.99999841819071</v>
      </c>
      <c r="P32" s="27">
        <f>Tabela14[[#This Row],[Q Eq]]+Tabela14[[#This Row],[P Eq]]</f>
        <v>1</v>
      </c>
      <c r="R32" s="1" t="str">
        <f>Tabela14[[#This Row],[De1]]&amp;"-"&amp;Tabela14[[#This Row],[Para1]]</f>
        <v>933-895</v>
      </c>
      <c r="S32" s="1" t="str">
        <f>Tabela14[[#This Row],[De2]]&amp;"-"&amp;Tabela14[[#This Row],[Para2]]</f>
        <v>933-959</v>
      </c>
      <c r="T32" s="1">
        <f>Tabela14[[#This Row],[Q Eq]]</f>
        <v>1.5818092900000001E-6</v>
      </c>
    </row>
    <row r="33" spans="2:16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8"/>
      <c r="N33" s="8">
        <f>1-Tabela14[[#Totals],[P Eq]]</f>
        <v>2.9278205687321979E-5</v>
      </c>
      <c r="O33" s="8">
        <f>PRODUCT(Tabela14[P Eq])</f>
        <v>0.99997072179431268</v>
      </c>
      <c r="P33" s="21">
        <f>Tabela14[[#Totals],[P Eq]]+Tabela14[[#Totals],[Q Eq]]</f>
        <v>1</v>
      </c>
    </row>
  </sheetData>
  <mergeCells count="2">
    <mergeCell ref="A2:A22"/>
    <mergeCell ref="A23:A32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A928-7650-4F61-89A0-85A2030E5DFE}">
  <dimension ref="A1:V40"/>
  <sheetViews>
    <sheetView tabSelected="1" topLeftCell="A13" workbookViewId="0">
      <selection activeCell="J39" sqref="J39:M40"/>
    </sheetView>
  </sheetViews>
  <sheetFormatPr defaultRowHeight="15" x14ac:dyDescent="0.25"/>
  <cols>
    <col min="1" max="1" width="12.5703125" style="29" bestFit="1" customWidth="1"/>
    <col min="2" max="2" width="6.5703125" style="29" customWidth="1"/>
    <col min="3" max="3" width="8" style="29" customWidth="1"/>
    <col min="4" max="4" width="6.5703125" style="29" customWidth="1"/>
    <col min="5" max="5" width="9.5703125" style="29" bestFit="1" customWidth="1"/>
    <col min="6" max="7" width="13.42578125" style="29" bestFit="1" customWidth="1"/>
    <col min="8" max="10" width="9.140625" style="29"/>
    <col min="11" max="12" width="12" style="29" bestFit="1" customWidth="1"/>
    <col min="13" max="13" width="11.5703125" style="29" bestFit="1" customWidth="1"/>
    <col min="14" max="15" width="9.140625" style="29"/>
    <col min="16" max="16" width="12.5703125" style="29" bestFit="1" customWidth="1"/>
    <col min="17" max="20" width="9.140625" style="29"/>
    <col min="21" max="22" width="12.28515625" style="29" bestFit="1" customWidth="1"/>
    <col min="23" max="16384" width="9.140625" style="29"/>
  </cols>
  <sheetData>
    <row r="1" spans="1:22" x14ac:dyDescent="0.25">
      <c r="A1" s="49" t="s">
        <v>94</v>
      </c>
      <c r="B1" s="49" t="s">
        <v>93</v>
      </c>
      <c r="C1" s="49" t="s">
        <v>92</v>
      </c>
      <c r="D1" s="49" t="s">
        <v>96</v>
      </c>
      <c r="E1" s="49" t="s">
        <v>97</v>
      </c>
      <c r="F1" s="49" t="s">
        <v>102</v>
      </c>
      <c r="G1" s="49" t="s">
        <v>103</v>
      </c>
      <c r="P1" s="49" t="s">
        <v>94</v>
      </c>
      <c r="Q1" s="49" t="s">
        <v>93</v>
      </c>
      <c r="R1" s="49" t="s">
        <v>92</v>
      </c>
      <c r="S1" s="49" t="s">
        <v>96</v>
      </c>
      <c r="T1" s="49" t="s">
        <v>97</v>
      </c>
      <c r="U1" s="49" t="s">
        <v>102</v>
      </c>
      <c r="V1" s="49" t="s">
        <v>103</v>
      </c>
    </row>
    <row r="2" spans="1:22" x14ac:dyDescent="0.25">
      <c r="A2" s="49">
        <v>5</v>
      </c>
      <c r="B2" s="39">
        <v>896</v>
      </c>
      <c r="C2" s="39">
        <v>897</v>
      </c>
      <c r="D2" s="39" t="s">
        <v>110</v>
      </c>
      <c r="E2" s="39" t="s">
        <v>110</v>
      </c>
      <c r="F2" s="50">
        <v>3.0980999999999999E-4</v>
      </c>
      <c r="G2" s="50">
        <v>0.99969019000000003</v>
      </c>
      <c r="P2" s="49">
        <v>269</v>
      </c>
      <c r="Q2" s="39">
        <v>856</v>
      </c>
      <c r="R2" s="39">
        <v>933</v>
      </c>
      <c r="S2" s="39">
        <v>938</v>
      </c>
      <c r="T2" s="39">
        <v>955</v>
      </c>
      <c r="U2" s="50">
        <v>7.7746168899999996E-8</v>
      </c>
      <c r="V2" s="50">
        <v>0.99999992225383105</v>
      </c>
    </row>
    <row r="3" spans="1:22" x14ac:dyDescent="0.25">
      <c r="A3" s="49">
        <v>13</v>
      </c>
      <c r="B3" s="39">
        <v>938</v>
      </c>
      <c r="C3" s="39">
        <v>959</v>
      </c>
      <c r="D3" s="39" t="s">
        <v>110</v>
      </c>
      <c r="E3" s="39" t="s">
        <v>110</v>
      </c>
      <c r="F3" s="50">
        <v>6.7836999999999997E-4</v>
      </c>
      <c r="G3" s="50">
        <v>0.99932162999999996</v>
      </c>
      <c r="P3" s="49">
        <v>272</v>
      </c>
      <c r="Q3" s="39">
        <v>856</v>
      </c>
      <c r="R3" s="39">
        <v>933</v>
      </c>
      <c r="S3" s="39">
        <v>955</v>
      </c>
      <c r="T3" s="39">
        <v>964</v>
      </c>
      <c r="U3" s="50">
        <v>7.7746168899999996E-8</v>
      </c>
      <c r="V3" s="50">
        <v>0.99999992225383105</v>
      </c>
    </row>
    <row r="4" spans="1:22" x14ac:dyDescent="0.25">
      <c r="A4" s="49">
        <v>17</v>
      </c>
      <c r="B4" s="39">
        <v>955</v>
      </c>
      <c r="C4" s="39">
        <v>979</v>
      </c>
      <c r="D4" s="39" t="s">
        <v>110</v>
      </c>
      <c r="E4" s="39" t="s">
        <v>110</v>
      </c>
      <c r="F4" s="50">
        <v>1.2646000000000001E-3</v>
      </c>
      <c r="G4" s="50">
        <v>0.99873540000000005</v>
      </c>
      <c r="P4" s="49">
        <v>297</v>
      </c>
      <c r="Q4" s="39">
        <v>856</v>
      </c>
      <c r="R4" s="39">
        <v>1060</v>
      </c>
      <c r="S4" s="39">
        <v>938</v>
      </c>
      <c r="T4" s="39">
        <v>955</v>
      </c>
      <c r="U4" s="50">
        <v>8.8512200100000011E-8</v>
      </c>
      <c r="V4" s="50">
        <v>0.99999991148779988</v>
      </c>
    </row>
    <row r="5" spans="1:22" x14ac:dyDescent="0.25">
      <c r="A5" s="49">
        <v>20</v>
      </c>
      <c r="B5" s="39">
        <v>964</v>
      </c>
      <c r="C5" s="39">
        <v>976</v>
      </c>
      <c r="D5" s="39" t="s">
        <v>110</v>
      </c>
      <c r="E5" s="39" t="s">
        <v>110</v>
      </c>
      <c r="F5" s="50">
        <v>3.8747E-4</v>
      </c>
      <c r="G5" s="50">
        <v>0.99961253000000005</v>
      </c>
      <c r="P5" s="49">
        <v>320</v>
      </c>
      <c r="Q5" s="39">
        <v>933</v>
      </c>
      <c r="R5" s="39">
        <v>895</v>
      </c>
      <c r="S5" s="39">
        <v>933</v>
      </c>
      <c r="T5" s="39">
        <v>959</v>
      </c>
      <c r="U5" s="50">
        <v>1.5818092900000001E-6</v>
      </c>
      <c r="V5" s="50">
        <v>0.99999841819071</v>
      </c>
    </row>
    <row r="6" spans="1:22" x14ac:dyDescent="0.25">
      <c r="A6" s="49">
        <v>23</v>
      </c>
      <c r="B6" s="39">
        <v>995</v>
      </c>
      <c r="C6" s="39">
        <v>964</v>
      </c>
      <c r="D6" s="39" t="s">
        <v>110</v>
      </c>
      <c r="E6" s="39" t="s">
        <v>110</v>
      </c>
      <c r="F6" s="50">
        <v>1.2528000000000001E-3</v>
      </c>
      <c r="G6" s="50">
        <v>0.99874719999999995</v>
      </c>
      <c r="P6" s="49">
        <v>324</v>
      </c>
      <c r="Q6" s="39">
        <v>933</v>
      </c>
      <c r="R6" s="39">
        <v>895</v>
      </c>
      <c r="S6" s="39">
        <v>933</v>
      </c>
      <c r="T6" s="39">
        <v>959</v>
      </c>
      <c r="U6" s="50">
        <v>1.5818092900000001E-6</v>
      </c>
      <c r="V6" s="50">
        <v>0.99999841819071</v>
      </c>
    </row>
    <row r="7" spans="1:22" x14ac:dyDescent="0.25">
      <c r="A7" s="49">
        <v>24</v>
      </c>
      <c r="B7" s="39">
        <v>995</v>
      </c>
      <c r="C7" s="39">
        <v>979</v>
      </c>
      <c r="D7" s="39" t="s">
        <v>110</v>
      </c>
      <c r="E7" s="39" t="s">
        <v>110</v>
      </c>
      <c r="F7" s="50">
        <v>1.5422000000000001E-3</v>
      </c>
      <c r="G7" s="50">
        <v>0.99845779999999995</v>
      </c>
      <c r="P7" s="49">
        <v>326</v>
      </c>
      <c r="Q7" s="39">
        <v>933</v>
      </c>
      <c r="R7" s="39">
        <v>895</v>
      </c>
      <c r="S7" s="39">
        <v>955</v>
      </c>
      <c r="T7" s="39">
        <v>946</v>
      </c>
      <c r="U7" s="50">
        <v>1.5818092900000001E-6</v>
      </c>
      <c r="V7" s="50">
        <v>0.99999841819071</v>
      </c>
    </row>
    <row r="8" spans="1:22" x14ac:dyDescent="0.25">
      <c r="A8" s="49">
        <v>269</v>
      </c>
      <c r="B8" s="39">
        <v>856</v>
      </c>
      <c r="C8" s="39">
        <v>933</v>
      </c>
      <c r="D8" s="39">
        <v>938</v>
      </c>
      <c r="E8" s="39">
        <v>955</v>
      </c>
      <c r="F8" s="50">
        <v>7.7746168899999996E-8</v>
      </c>
      <c r="G8" s="50">
        <v>0.99999992225383105</v>
      </c>
      <c r="P8" s="49">
        <v>349</v>
      </c>
      <c r="Q8" s="39">
        <v>933</v>
      </c>
      <c r="R8" s="39">
        <v>955</v>
      </c>
      <c r="S8" s="39">
        <v>938</v>
      </c>
      <c r="T8" s="39">
        <v>946</v>
      </c>
      <c r="U8" s="50">
        <v>7.5078759039999993E-7</v>
      </c>
      <c r="V8" s="50">
        <v>0.99999924921240957</v>
      </c>
    </row>
    <row r="9" spans="1:22" x14ac:dyDescent="0.25">
      <c r="A9" s="49">
        <v>272</v>
      </c>
      <c r="B9" s="39">
        <v>856</v>
      </c>
      <c r="C9" s="39">
        <v>933</v>
      </c>
      <c r="D9" s="39">
        <v>955</v>
      </c>
      <c r="E9" s="39">
        <v>964</v>
      </c>
      <c r="F9" s="50">
        <v>7.7746168899999996E-8</v>
      </c>
      <c r="G9" s="50">
        <v>0.99999992225383105</v>
      </c>
      <c r="P9" s="49">
        <v>352</v>
      </c>
      <c r="Q9" s="39">
        <v>933</v>
      </c>
      <c r="R9" s="39">
        <v>955</v>
      </c>
      <c r="S9" s="39">
        <v>955</v>
      </c>
      <c r="T9" s="39">
        <v>946</v>
      </c>
      <c r="U9" s="50">
        <v>7.5078759039999993E-7</v>
      </c>
      <c r="V9" s="50">
        <v>0.99999924921240957</v>
      </c>
    </row>
    <row r="10" spans="1:22" x14ac:dyDescent="0.25">
      <c r="A10" s="49">
        <v>297</v>
      </c>
      <c r="B10" s="39">
        <v>856</v>
      </c>
      <c r="C10" s="39">
        <v>1060</v>
      </c>
      <c r="D10" s="39">
        <v>938</v>
      </c>
      <c r="E10" s="39">
        <v>955</v>
      </c>
      <c r="F10" s="50">
        <v>8.8512200100000011E-8</v>
      </c>
      <c r="G10" s="50">
        <v>0.99999991148779988</v>
      </c>
      <c r="P10" s="49">
        <v>353</v>
      </c>
      <c r="Q10" s="39">
        <v>933</v>
      </c>
      <c r="R10" s="39">
        <v>955</v>
      </c>
      <c r="S10" s="39">
        <v>955</v>
      </c>
      <c r="T10" s="39">
        <v>964</v>
      </c>
      <c r="U10" s="50">
        <v>7.5078759039999993E-7</v>
      </c>
      <c r="V10" s="50">
        <v>0.99999924921240957</v>
      </c>
    </row>
    <row r="11" spans="1:22" x14ac:dyDescent="0.25">
      <c r="A11" s="49">
        <v>320</v>
      </c>
      <c r="B11" s="39">
        <v>933</v>
      </c>
      <c r="C11" s="39">
        <v>895</v>
      </c>
      <c r="D11" s="39">
        <v>933</v>
      </c>
      <c r="E11" s="39">
        <v>959</v>
      </c>
      <c r="F11" s="50">
        <v>1.5818092900000001E-6</v>
      </c>
      <c r="G11" s="50">
        <v>0.99999841819071</v>
      </c>
      <c r="P11" s="49">
        <v>375</v>
      </c>
      <c r="Q11" s="39">
        <v>933</v>
      </c>
      <c r="R11" s="39">
        <v>959</v>
      </c>
      <c r="S11" s="39">
        <v>938</v>
      </c>
      <c r="T11" s="39">
        <v>955</v>
      </c>
      <c r="U11" s="50">
        <v>1.3354113599999999E-6</v>
      </c>
      <c r="V11" s="50">
        <v>0.99999866458863995</v>
      </c>
    </row>
    <row r="12" spans="1:22" x14ac:dyDescent="0.25">
      <c r="A12" s="49">
        <v>324</v>
      </c>
      <c r="B12" s="39">
        <v>933</v>
      </c>
      <c r="C12" s="39">
        <v>895</v>
      </c>
      <c r="D12" s="39">
        <v>933</v>
      </c>
      <c r="E12" s="39">
        <v>959</v>
      </c>
      <c r="F12" s="50">
        <v>1.5818092900000001E-6</v>
      </c>
      <c r="G12" s="50">
        <v>0.99999841819071</v>
      </c>
      <c r="P12" s="49">
        <v>377</v>
      </c>
      <c r="Q12" s="39">
        <v>933</v>
      </c>
      <c r="R12" s="39">
        <v>959</v>
      </c>
      <c r="S12" s="39">
        <v>955</v>
      </c>
      <c r="T12" s="39">
        <v>946</v>
      </c>
      <c r="U12" s="50">
        <v>1.3354113599999999E-6</v>
      </c>
      <c r="V12" s="50">
        <v>0.99999866458863995</v>
      </c>
    </row>
    <row r="13" spans="1:22" x14ac:dyDescent="0.25">
      <c r="A13" s="49">
        <v>326</v>
      </c>
      <c r="B13" s="39">
        <v>933</v>
      </c>
      <c r="C13" s="39">
        <v>895</v>
      </c>
      <c r="D13" s="39">
        <v>955</v>
      </c>
      <c r="E13" s="39">
        <v>946</v>
      </c>
      <c r="F13" s="50">
        <v>1.5818092900000001E-6</v>
      </c>
      <c r="G13" s="50">
        <v>0.99999841819071</v>
      </c>
      <c r="P13" s="49">
        <v>444</v>
      </c>
      <c r="Q13" s="39">
        <v>938</v>
      </c>
      <c r="R13" s="39">
        <v>946</v>
      </c>
      <c r="S13" s="39">
        <v>938</v>
      </c>
      <c r="T13" s="39">
        <v>955</v>
      </c>
      <c r="U13" s="50">
        <v>1.8299572840000001E-7</v>
      </c>
      <c r="V13" s="50">
        <v>0.99999981700427165</v>
      </c>
    </row>
    <row r="14" spans="1:22" x14ac:dyDescent="0.25">
      <c r="A14" s="49">
        <v>349</v>
      </c>
      <c r="B14" s="39">
        <v>933</v>
      </c>
      <c r="C14" s="39">
        <v>955</v>
      </c>
      <c r="D14" s="39">
        <v>938</v>
      </c>
      <c r="E14" s="39">
        <v>946</v>
      </c>
      <c r="F14" s="50">
        <v>7.5078759039999993E-7</v>
      </c>
      <c r="G14" s="50">
        <v>0.99999924921240957</v>
      </c>
      <c r="P14" s="49">
        <v>446</v>
      </c>
      <c r="Q14" s="39">
        <v>938</v>
      </c>
      <c r="R14" s="39">
        <v>946</v>
      </c>
      <c r="S14" s="39">
        <v>955</v>
      </c>
      <c r="T14" s="39">
        <v>946</v>
      </c>
      <c r="U14" s="50">
        <v>1.8299572840000001E-7</v>
      </c>
      <c r="V14" s="50">
        <v>0.99999981700427165</v>
      </c>
    </row>
    <row r="15" spans="1:22" x14ac:dyDescent="0.25">
      <c r="A15" s="49">
        <v>352</v>
      </c>
      <c r="B15" s="39">
        <v>933</v>
      </c>
      <c r="C15" s="39">
        <v>955</v>
      </c>
      <c r="D15" s="39">
        <v>955</v>
      </c>
      <c r="E15" s="39">
        <v>946</v>
      </c>
      <c r="F15" s="50">
        <v>7.5078759039999993E-7</v>
      </c>
      <c r="G15" s="50">
        <v>0.99999924921240957</v>
      </c>
      <c r="P15" s="49">
        <v>448</v>
      </c>
      <c r="Q15" s="39">
        <v>938</v>
      </c>
      <c r="R15" s="39">
        <v>946</v>
      </c>
      <c r="S15" s="39">
        <v>959</v>
      </c>
      <c r="T15" s="39">
        <v>895</v>
      </c>
      <c r="U15" s="50">
        <v>1.8299572840000001E-7</v>
      </c>
      <c r="V15" s="50">
        <v>0.99999981700427165</v>
      </c>
    </row>
    <row r="16" spans="1:22" x14ac:dyDescent="0.25">
      <c r="A16" s="49">
        <v>353</v>
      </c>
      <c r="B16" s="39">
        <v>933</v>
      </c>
      <c r="C16" s="39">
        <v>955</v>
      </c>
      <c r="D16" s="39">
        <v>955</v>
      </c>
      <c r="E16" s="39">
        <v>964</v>
      </c>
      <c r="F16" s="50">
        <v>7.5078759039999993E-7</v>
      </c>
      <c r="G16" s="50">
        <v>0.99999924921240957</v>
      </c>
      <c r="P16" s="49">
        <v>449</v>
      </c>
      <c r="Q16" s="39">
        <v>938</v>
      </c>
      <c r="R16" s="39">
        <v>946</v>
      </c>
      <c r="S16" s="39">
        <v>960</v>
      </c>
      <c r="T16" s="39">
        <v>1015</v>
      </c>
      <c r="U16" s="50">
        <v>1.8299572840000001E-7</v>
      </c>
      <c r="V16" s="50">
        <v>0.99999981700427165</v>
      </c>
    </row>
    <row r="17" spans="1:22" x14ac:dyDescent="0.25">
      <c r="A17" s="49">
        <v>375</v>
      </c>
      <c r="B17" s="39">
        <v>933</v>
      </c>
      <c r="C17" s="39">
        <v>959</v>
      </c>
      <c r="D17" s="39">
        <v>938</v>
      </c>
      <c r="E17" s="39">
        <v>955</v>
      </c>
      <c r="F17" s="50">
        <v>1.3354113599999999E-6</v>
      </c>
      <c r="G17" s="50">
        <v>0.99999866458863995</v>
      </c>
      <c r="P17" s="49">
        <v>467</v>
      </c>
      <c r="Q17" s="39">
        <v>938</v>
      </c>
      <c r="R17" s="39">
        <v>955</v>
      </c>
      <c r="S17" s="39">
        <v>955</v>
      </c>
      <c r="T17" s="39">
        <v>946</v>
      </c>
      <c r="U17" s="50">
        <v>1.5388402500000001E-6</v>
      </c>
      <c r="V17" s="50">
        <v>0.99999846115975</v>
      </c>
    </row>
    <row r="18" spans="1:22" x14ac:dyDescent="0.25">
      <c r="A18" s="49">
        <v>377</v>
      </c>
      <c r="B18" s="39">
        <v>933</v>
      </c>
      <c r="C18" s="39">
        <v>959</v>
      </c>
      <c r="D18" s="39">
        <v>955</v>
      </c>
      <c r="E18" s="39">
        <v>946</v>
      </c>
      <c r="F18" s="50">
        <v>1.3354113599999999E-6</v>
      </c>
      <c r="G18" s="50">
        <v>0.99999866458863995</v>
      </c>
      <c r="P18" s="49">
        <v>468</v>
      </c>
      <c r="Q18" s="39">
        <v>938</v>
      </c>
      <c r="R18" s="39">
        <v>955</v>
      </c>
      <c r="S18" s="39">
        <v>955</v>
      </c>
      <c r="T18" s="39">
        <v>964</v>
      </c>
      <c r="U18" s="50">
        <v>1.5388402500000001E-6</v>
      </c>
      <c r="V18" s="50">
        <v>0.99999846115975</v>
      </c>
    </row>
    <row r="19" spans="1:22" x14ac:dyDescent="0.25">
      <c r="A19" s="49">
        <v>444</v>
      </c>
      <c r="B19" s="39">
        <v>938</v>
      </c>
      <c r="C19" s="39">
        <v>946</v>
      </c>
      <c r="D19" s="39">
        <v>938</v>
      </c>
      <c r="E19" s="39">
        <v>955</v>
      </c>
      <c r="F19" s="50">
        <v>1.8299572840000001E-7</v>
      </c>
      <c r="G19" s="50">
        <v>0.99999981700427165</v>
      </c>
      <c r="P19" s="49">
        <v>470</v>
      </c>
      <c r="Q19" s="39">
        <v>938</v>
      </c>
      <c r="R19" s="39">
        <v>955</v>
      </c>
      <c r="S19" s="39">
        <v>960</v>
      </c>
      <c r="T19" s="39">
        <v>1015</v>
      </c>
      <c r="U19" s="50">
        <v>1.5388402500000001E-6</v>
      </c>
      <c r="V19" s="50">
        <v>0.99999846115975</v>
      </c>
    </row>
    <row r="20" spans="1:22" x14ac:dyDescent="0.25">
      <c r="A20" s="49">
        <v>446</v>
      </c>
      <c r="B20" s="39">
        <v>938</v>
      </c>
      <c r="C20" s="39">
        <v>946</v>
      </c>
      <c r="D20" s="39">
        <v>955</v>
      </c>
      <c r="E20" s="39">
        <v>946</v>
      </c>
      <c r="F20" s="50">
        <v>1.8299572840000001E-7</v>
      </c>
      <c r="G20" s="50">
        <v>0.99999981700427165</v>
      </c>
      <c r="P20" s="49">
        <v>476</v>
      </c>
      <c r="Q20" s="39">
        <v>938</v>
      </c>
      <c r="R20" s="39">
        <v>955</v>
      </c>
      <c r="S20" s="39">
        <v>999</v>
      </c>
      <c r="T20" s="39">
        <v>933</v>
      </c>
      <c r="U20" s="50">
        <v>1.5388402500000001E-6</v>
      </c>
      <c r="V20" s="50">
        <v>0.99999846115975</v>
      </c>
    </row>
    <row r="21" spans="1:22" x14ac:dyDescent="0.25">
      <c r="A21" s="49">
        <v>448</v>
      </c>
      <c r="B21" s="39">
        <v>938</v>
      </c>
      <c r="C21" s="39">
        <v>946</v>
      </c>
      <c r="D21" s="39">
        <v>959</v>
      </c>
      <c r="E21" s="39">
        <v>895</v>
      </c>
      <c r="F21" s="50">
        <v>1.8299572840000001E-7</v>
      </c>
      <c r="G21" s="50">
        <v>0.99999981700427165</v>
      </c>
      <c r="P21" s="49">
        <v>487</v>
      </c>
      <c r="Q21" s="39">
        <v>947</v>
      </c>
      <c r="R21" s="39">
        <v>939</v>
      </c>
      <c r="S21" s="39">
        <v>955</v>
      </c>
      <c r="T21" s="39">
        <v>946</v>
      </c>
      <c r="U21" s="50">
        <v>1.1307078760000001E-7</v>
      </c>
      <c r="V21" s="50">
        <v>0.99999988692921238</v>
      </c>
    </row>
    <row r="22" spans="1:22" x14ac:dyDescent="0.25">
      <c r="A22" s="49">
        <v>449</v>
      </c>
      <c r="B22" s="39">
        <v>938</v>
      </c>
      <c r="C22" s="39">
        <v>946</v>
      </c>
      <c r="D22" s="39">
        <v>960</v>
      </c>
      <c r="E22" s="39">
        <v>1015</v>
      </c>
      <c r="F22" s="50">
        <v>1.8299572840000001E-7</v>
      </c>
      <c r="G22" s="50">
        <v>0.99999981700427165</v>
      </c>
      <c r="P22" s="49">
        <v>507</v>
      </c>
      <c r="Q22" s="39">
        <v>955</v>
      </c>
      <c r="R22" s="39">
        <v>946</v>
      </c>
      <c r="S22" s="39">
        <v>955</v>
      </c>
      <c r="T22" s="39">
        <v>964</v>
      </c>
      <c r="U22" s="50">
        <v>1.3305622500000001E-6</v>
      </c>
      <c r="V22" s="50">
        <v>0.99999866943774995</v>
      </c>
    </row>
    <row r="23" spans="1:22" x14ac:dyDescent="0.25">
      <c r="A23" s="49">
        <v>467</v>
      </c>
      <c r="B23" s="39">
        <v>938</v>
      </c>
      <c r="C23" s="39">
        <v>955</v>
      </c>
      <c r="D23" s="39">
        <v>955</v>
      </c>
      <c r="E23" s="39">
        <v>946</v>
      </c>
      <c r="F23" s="50">
        <v>1.5388402500000001E-6</v>
      </c>
      <c r="G23" s="50">
        <v>0.99999846115975</v>
      </c>
      <c r="P23" s="49">
        <v>508</v>
      </c>
      <c r="Q23" s="39">
        <v>955</v>
      </c>
      <c r="R23" s="39">
        <v>946</v>
      </c>
      <c r="S23" s="39">
        <v>959</v>
      </c>
      <c r="T23" s="39">
        <v>895</v>
      </c>
      <c r="U23" s="50">
        <v>1.3305622500000001E-6</v>
      </c>
      <c r="V23" s="50">
        <v>0.99999866943774995</v>
      </c>
    </row>
    <row r="24" spans="1:22" x14ac:dyDescent="0.25">
      <c r="A24" s="49">
        <v>468</v>
      </c>
      <c r="B24" s="39">
        <v>938</v>
      </c>
      <c r="C24" s="39">
        <v>955</v>
      </c>
      <c r="D24" s="39">
        <v>955</v>
      </c>
      <c r="E24" s="39">
        <v>964</v>
      </c>
      <c r="F24" s="50">
        <v>1.5388402500000001E-6</v>
      </c>
      <c r="G24" s="50">
        <v>0.99999846115975</v>
      </c>
      <c r="P24" s="49">
        <v>509</v>
      </c>
      <c r="Q24" s="39">
        <v>955</v>
      </c>
      <c r="R24" s="39">
        <v>946</v>
      </c>
      <c r="S24" s="39">
        <v>960</v>
      </c>
      <c r="T24" s="39">
        <v>1015</v>
      </c>
      <c r="U24" s="50">
        <v>1.3305622500000001E-6</v>
      </c>
      <c r="V24" s="50">
        <v>0.99999866943774995</v>
      </c>
    </row>
    <row r="25" spans="1:22" x14ac:dyDescent="0.25">
      <c r="A25" s="49">
        <v>470</v>
      </c>
      <c r="B25" s="39">
        <v>938</v>
      </c>
      <c r="C25" s="39">
        <v>955</v>
      </c>
      <c r="D25" s="39">
        <v>960</v>
      </c>
      <c r="E25" s="39">
        <v>1015</v>
      </c>
      <c r="F25" s="50">
        <v>1.5388402500000001E-6</v>
      </c>
      <c r="G25" s="50">
        <v>0.99999846115975</v>
      </c>
      <c r="P25" s="49">
        <v>517</v>
      </c>
      <c r="Q25" s="39">
        <v>955</v>
      </c>
      <c r="R25" s="39">
        <v>946</v>
      </c>
      <c r="S25" s="39">
        <v>1010</v>
      </c>
      <c r="T25" s="39">
        <v>947</v>
      </c>
      <c r="U25" s="50">
        <v>1.3305622500000001E-6</v>
      </c>
      <c r="V25" s="50">
        <v>0.99999866943774995</v>
      </c>
    </row>
    <row r="26" spans="1:22" x14ac:dyDescent="0.25">
      <c r="A26" s="49">
        <v>476</v>
      </c>
      <c r="B26" s="39">
        <v>938</v>
      </c>
      <c r="C26" s="39">
        <v>955</v>
      </c>
      <c r="D26" s="39">
        <v>999</v>
      </c>
      <c r="E26" s="39">
        <v>933</v>
      </c>
      <c r="F26" s="50">
        <v>1.5388402500000001E-6</v>
      </c>
      <c r="G26" s="50">
        <v>0.99999846115975</v>
      </c>
      <c r="P26" s="49">
        <v>528</v>
      </c>
      <c r="Q26" s="39">
        <v>955</v>
      </c>
      <c r="R26" s="39">
        <v>964</v>
      </c>
      <c r="S26" s="39">
        <v>965</v>
      </c>
      <c r="T26" s="39">
        <v>1057</v>
      </c>
      <c r="U26" s="50">
        <v>9.9810090250000007E-7</v>
      </c>
      <c r="V26" s="50">
        <v>0.99999900189909752</v>
      </c>
    </row>
    <row r="27" spans="1:22" x14ac:dyDescent="0.25">
      <c r="A27" s="49">
        <v>487</v>
      </c>
      <c r="B27" s="39">
        <v>947</v>
      </c>
      <c r="C27" s="39">
        <v>939</v>
      </c>
      <c r="D27" s="39">
        <v>955</v>
      </c>
      <c r="E27" s="39">
        <v>946</v>
      </c>
      <c r="F27" s="50">
        <v>1.1307078760000001E-7</v>
      </c>
      <c r="G27" s="50">
        <v>0.99999988692921238</v>
      </c>
      <c r="P27" s="49">
        <v>529</v>
      </c>
      <c r="Q27" s="39">
        <v>955</v>
      </c>
      <c r="R27" s="39">
        <v>964</v>
      </c>
      <c r="S27" s="39">
        <v>976</v>
      </c>
      <c r="T27" s="39">
        <v>979</v>
      </c>
      <c r="U27" s="50">
        <v>9.9810090250000007E-7</v>
      </c>
      <c r="V27" s="50">
        <v>0.99999900189909752</v>
      </c>
    </row>
    <row r="28" spans="1:22" x14ac:dyDescent="0.25">
      <c r="A28" s="49">
        <v>507</v>
      </c>
      <c r="B28" s="39">
        <v>955</v>
      </c>
      <c r="C28" s="39">
        <v>946</v>
      </c>
      <c r="D28" s="39">
        <v>955</v>
      </c>
      <c r="E28" s="39">
        <v>964</v>
      </c>
      <c r="F28" s="50">
        <v>1.3305622500000001E-6</v>
      </c>
      <c r="G28" s="50">
        <v>0.99999866943774995</v>
      </c>
      <c r="P28" s="49">
        <v>538</v>
      </c>
      <c r="Q28" s="39">
        <v>955</v>
      </c>
      <c r="R28" s="39">
        <v>964</v>
      </c>
      <c r="S28" s="39">
        <v>1047</v>
      </c>
      <c r="T28" s="39">
        <v>1069</v>
      </c>
      <c r="U28" s="50">
        <v>9.9810090250000007E-7</v>
      </c>
      <c r="V28" s="50">
        <v>0.99999900189909752</v>
      </c>
    </row>
    <row r="29" spans="1:22" x14ac:dyDescent="0.25">
      <c r="A29" s="49">
        <v>508</v>
      </c>
      <c r="B29" s="39">
        <v>955</v>
      </c>
      <c r="C29" s="39">
        <v>946</v>
      </c>
      <c r="D29" s="39">
        <v>959</v>
      </c>
      <c r="E29" s="39">
        <v>895</v>
      </c>
      <c r="F29" s="50">
        <v>1.3305622500000001E-6</v>
      </c>
      <c r="G29" s="50">
        <v>0.99999866943774995</v>
      </c>
      <c r="J29" s="40" t="s">
        <v>113</v>
      </c>
      <c r="K29" s="40"/>
      <c r="L29" s="40"/>
      <c r="P29" s="49">
        <v>539</v>
      </c>
      <c r="Q29" s="39">
        <v>955</v>
      </c>
      <c r="R29" s="39">
        <v>964</v>
      </c>
      <c r="S29" s="39">
        <v>1057</v>
      </c>
      <c r="T29" s="39">
        <v>1010</v>
      </c>
      <c r="U29" s="50">
        <v>9.9810090250000007E-7</v>
      </c>
      <c r="V29" s="50">
        <v>0.99999900189909752</v>
      </c>
    </row>
    <row r="30" spans="1:22" x14ac:dyDescent="0.25">
      <c r="A30" s="49">
        <v>509</v>
      </c>
      <c r="B30" s="39">
        <v>955</v>
      </c>
      <c r="C30" s="39">
        <v>946</v>
      </c>
      <c r="D30" s="39">
        <v>960</v>
      </c>
      <c r="E30" s="39">
        <v>1015</v>
      </c>
      <c r="F30" s="50">
        <v>1.3305622500000001E-6</v>
      </c>
      <c r="G30" s="50">
        <v>0.99999866943774995</v>
      </c>
      <c r="J30" s="41" t="s">
        <v>114</v>
      </c>
      <c r="K30" s="41" t="s">
        <v>115</v>
      </c>
      <c r="L30" s="41" t="s">
        <v>116</v>
      </c>
      <c r="P30" s="49">
        <v>541</v>
      </c>
      <c r="Q30" s="39">
        <v>955</v>
      </c>
      <c r="R30" s="39">
        <v>964</v>
      </c>
      <c r="S30" s="39">
        <v>1069</v>
      </c>
      <c r="T30" s="39">
        <v>1041</v>
      </c>
      <c r="U30" s="50">
        <v>9.9810090250000007E-7</v>
      </c>
      <c r="V30" s="50">
        <v>0.99999900189909752</v>
      </c>
    </row>
    <row r="31" spans="1:22" x14ac:dyDescent="0.25">
      <c r="A31" s="49">
        <v>517</v>
      </c>
      <c r="B31" s="39">
        <v>955</v>
      </c>
      <c r="C31" s="39">
        <v>946</v>
      </c>
      <c r="D31" s="39">
        <v>1010</v>
      </c>
      <c r="E31" s="39">
        <v>947</v>
      </c>
      <c r="F31" s="50">
        <v>1.3305622500000001E-6</v>
      </c>
      <c r="G31" s="50">
        <v>0.99999866943774995</v>
      </c>
      <c r="J31" s="41">
        <v>3100</v>
      </c>
      <c r="K31" s="41">
        <v>7800</v>
      </c>
      <c r="L31" s="41">
        <v>-4500</v>
      </c>
      <c r="P31" s="49">
        <v>542</v>
      </c>
      <c r="Q31" s="39">
        <v>955</v>
      </c>
      <c r="R31" s="39">
        <v>964</v>
      </c>
      <c r="S31" s="39">
        <v>1041</v>
      </c>
      <c r="T31" s="39">
        <v>963</v>
      </c>
      <c r="U31" s="50">
        <v>9.9810090250000007E-7</v>
      </c>
      <c r="V31" s="50">
        <v>0.99999900189909752</v>
      </c>
    </row>
    <row r="32" spans="1:22" x14ac:dyDescent="0.25">
      <c r="A32" s="49">
        <v>528</v>
      </c>
      <c r="B32" s="39">
        <v>955</v>
      </c>
      <c r="C32" s="39">
        <v>964</v>
      </c>
      <c r="D32" s="39">
        <v>965</v>
      </c>
      <c r="E32" s="39">
        <v>1057</v>
      </c>
      <c r="F32" s="50">
        <v>9.9810090250000007E-7</v>
      </c>
      <c r="G32" s="50">
        <v>0.99999900189909752</v>
      </c>
      <c r="P32" s="49">
        <v>638</v>
      </c>
      <c r="Q32" s="39">
        <v>999</v>
      </c>
      <c r="R32" s="39">
        <v>896</v>
      </c>
      <c r="S32" s="39">
        <v>1060</v>
      </c>
      <c r="T32" s="39">
        <v>897</v>
      </c>
      <c r="U32" s="50">
        <v>1.0547289999999998E-6</v>
      </c>
      <c r="V32" s="50">
        <v>0.99999894527099997</v>
      </c>
    </row>
    <row r="33" spans="1:13" x14ac:dyDescent="0.25">
      <c r="A33" s="49">
        <v>529</v>
      </c>
      <c r="B33" s="39">
        <v>955</v>
      </c>
      <c r="C33" s="39">
        <v>964</v>
      </c>
      <c r="D33" s="39">
        <v>976</v>
      </c>
      <c r="E33" s="39">
        <v>979</v>
      </c>
      <c r="F33" s="50">
        <v>9.9810090250000007E-7</v>
      </c>
      <c r="G33" s="50">
        <v>0.99999900189909752</v>
      </c>
      <c r="J33" s="40" t="s">
        <v>117</v>
      </c>
      <c r="K33" s="40"/>
    </row>
    <row r="34" spans="1:13" x14ac:dyDescent="0.25">
      <c r="A34" s="49">
        <v>538</v>
      </c>
      <c r="B34" s="39">
        <v>955</v>
      </c>
      <c r="C34" s="39">
        <v>964</v>
      </c>
      <c r="D34" s="39">
        <v>1047</v>
      </c>
      <c r="E34" s="39">
        <v>1069</v>
      </c>
      <c r="F34" s="50">
        <v>9.9810090250000007E-7</v>
      </c>
      <c r="G34" s="50">
        <v>0.99999900189909752</v>
      </c>
      <c r="J34" s="41" t="s">
        <v>114</v>
      </c>
      <c r="K34" s="41" t="s">
        <v>115</v>
      </c>
    </row>
    <row r="35" spans="1:13" x14ac:dyDescent="0.25">
      <c r="A35" s="49">
        <v>539</v>
      </c>
      <c r="B35" s="39">
        <v>955</v>
      </c>
      <c r="C35" s="39">
        <v>964</v>
      </c>
      <c r="D35" s="39">
        <v>1057</v>
      </c>
      <c r="E35" s="39">
        <v>1010</v>
      </c>
      <c r="F35" s="50">
        <v>9.9810090250000007E-7</v>
      </c>
      <c r="G35" s="50">
        <v>0.99999900189909752</v>
      </c>
      <c r="J35" s="42">
        <v>-0.2</v>
      </c>
      <c r="K35" s="42">
        <v>-0.2</v>
      </c>
    </row>
    <row r="36" spans="1:13" x14ac:dyDescent="0.25">
      <c r="A36" s="49">
        <v>541</v>
      </c>
      <c r="B36" s="39">
        <v>955</v>
      </c>
      <c r="C36" s="39">
        <v>964</v>
      </c>
      <c r="D36" s="39">
        <v>1069</v>
      </c>
      <c r="E36" s="39">
        <v>1041</v>
      </c>
      <c r="F36" s="50">
        <v>9.9810090250000007E-7</v>
      </c>
      <c r="G36" s="50">
        <v>0.99999900189909752</v>
      </c>
    </row>
    <row r="37" spans="1:13" x14ac:dyDescent="0.25">
      <c r="A37" s="49">
        <v>542</v>
      </c>
      <c r="B37" s="39">
        <v>955</v>
      </c>
      <c r="C37" s="39">
        <v>964</v>
      </c>
      <c r="D37" s="39">
        <v>1041</v>
      </c>
      <c r="E37" s="39">
        <v>963</v>
      </c>
      <c r="F37" s="50">
        <v>9.9810090250000007E-7</v>
      </c>
      <c r="G37" s="50">
        <v>0.99999900189909752</v>
      </c>
    </row>
    <row r="38" spans="1:13" x14ac:dyDescent="0.25">
      <c r="A38" s="49">
        <v>638</v>
      </c>
      <c r="B38" s="39">
        <v>999</v>
      </c>
      <c r="C38" s="39">
        <v>896</v>
      </c>
      <c r="D38" s="39">
        <v>1060</v>
      </c>
      <c r="E38" s="39">
        <v>897</v>
      </c>
      <c r="F38" s="50">
        <v>1.0547289999999998E-6</v>
      </c>
      <c r="G38" s="50">
        <v>0.99999894527099997</v>
      </c>
    </row>
    <row r="39" spans="1:13" x14ac:dyDescent="0.25">
      <c r="A39" s="49" t="s">
        <v>111</v>
      </c>
      <c r="B39" s="39"/>
      <c r="C39" s="39"/>
      <c r="D39" s="39"/>
      <c r="E39" s="39"/>
      <c r="F39" s="51">
        <f>1-Tabela1[[#Totals],[P Eq]]</f>
        <v>5.4527375875919049E-3</v>
      </c>
      <c r="G39" s="51">
        <f>PRODUCT(Tabela1[P Eq])</f>
        <v>0.9945472624124081</v>
      </c>
      <c r="J39" s="30" t="s">
        <v>111</v>
      </c>
      <c r="K39" s="31">
        <f>1-Tabela1[[#Totals],[P Eq]]</f>
        <v>5.4527375875919049E-3</v>
      </c>
      <c r="L39" s="31">
        <f>PRODUCT(Tabela1[P Eq])</f>
        <v>0.9945472624124081</v>
      </c>
      <c r="M39" s="33">
        <f>L39+K39</f>
        <v>1</v>
      </c>
    </row>
    <row r="40" spans="1:13" x14ac:dyDescent="0.25">
      <c r="A40" s="49" t="s">
        <v>112</v>
      </c>
      <c r="B40" s="49"/>
      <c r="C40" s="49"/>
      <c r="D40" s="49"/>
      <c r="E40" s="49"/>
      <c r="F40" s="49">
        <f>Tabela1[[#Totals],[Q Eq]]</f>
        <v>5.4527375875919049E-3</v>
      </c>
      <c r="G40" s="49">
        <f>Tabela1[[#Totals],[P Eq]]</f>
        <v>0.9945472624124081</v>
      </c>
      <c r="J40" s="32" t="s">
        <v>112</v>
      </c>
      <c r="K40" s="37">
        <f>Tabela1[[#Totals],[Q Eq]]</f>
        <v>5.4527375875919049E-3</v>
      </c>
      <c r="L40" s="37">
        <f>Tabela1[[#Totals],[P Eq]]</f>
        <v>0.9945472624124081</v>
      </c>
      <c r="M40" s="38">
        <f>L40+K40</f>
        <v>1</v>
      </c>
    </row>
  </sheetData>
  <mergeCells count="2">
    <mergeCell ref="J29:L29"/>
    <mergeCell ref="J33:K3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Barras</vt:lpstr>
      <vt:lpstr>Linhas</vt:lpstr>
      <vt:lpstr>Q Linhas</vt:lpstr>
      <vt:lpstr>Severidade</vt:lpstr>
      <vt:lpstr>Contigencias ordem 1</vt:lpstr>
      <vt:lpstr>Contigencias ordem 2</vt:lpstr>
      <vt:lpstr>Planilha1</vt:lpstr>
      <vt:lpstr>Barras!leonardoBarras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Felipe da Silva dos Santos</dc:creator>
  <cp:lastModifiedBy>Leonardo Felipe da Silva dos Santos</cp:lastModifiedBy>
  <dcterms:created xsi:type="dcterms:W3CDTF">2022-06-17T13:23:01Z</dcterms:created>
  <dcterms:modified xsi:type="dcterms:W3CDTF">2022-06-23T01:32:51Z</dcterms:modified>
</cp:coreProperties>
</file>